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410" tabRatio="598"/>
  </bookViews>
  <sheets>
    <sheet name="公示项目" sheetId="9" r:id="rId1"/>
    <sheet name="Sheet7" sheetId="21" r:id="rId2"/>
    <sheet name="Sheet2" sheetId="14" state="hidden" r:id="rId3"/>
    <sheet name="Sheet2 (2)" sheetId="15" state="hidden" r:id="rId4"/>
    <sheet name="Sheet2 (5)" sheetId="20" state="hidden" r:id="rId5"/>
    <sheet name="Sheet2 (3)" sheetId="16" state="hidden" r:id="rId6"/>
    <sheet name="Sheet2 (4)" sheetId="17" state="hidden" r:id="rId7"/>
    <sheet name="Sheet4" sheetId="19" state="hidden" r:id="rId8"/>
    <sheet name="2019年审核表1024" sheetId="4" state="hidden" r:id="rId9"/>
    <sheet name="2019建设补助申请" sheetId="6" state="hidden" r:id="rId10"/>
    <sheet name="2019以奖代补" sheetId="7" state="hidden" r:id="rId11"/>
    <sheet name="2019区域性以奖代补" sheetId="8" state="hidden" r:id="rId12"/>
    <sheet name="审核表1024 (2)" sheetId="5" state="hidden" r:id="rId13"/>
    <sheet name="Sheet1" sheetId="1" state="hidden" r:id="rId14"/>
    <sheet name="2020建设补助申请" sheetId="10" state="hidden" r:id="rId15"/>
    <sheet name="Sheet6" sheetId="13" state="hidden" r:id="rId16"/>
    <sheet name="Sheet5" sheetId="12" state="hidden" r:id="rId17"/>
    <sheet name="Sheet3" sheetId="18" state="hidden" r:id="rId18"/>
    <sheet name="2020以奖代补" sheetId="11" state="hidden" r:id="rId19"/>
  </sheets>
  <externalReferences>
    <externalReference r:id="rId20"/>
  </externalReferences>
  <definedNames>
    <definedName name="_xlnm._FilterDatabase" localSheetId="0" hidden="1">公示项目!$A$4:$H$49</definedName>
    <definedName name="_xlnm._FilterDatabase" localSheetId="8" hidden="1">'2019年审核表1024'!$A$2:$R$59</definedName>
    <definedName name="_xlnm._FilterDatabase" localSheetId="14" hidden="1">'2020建设补助申请'!$A$4:$Z$30</definedName>
    <definedName name="_xlnm._FilterDatabase" localSheetId="9" hidden="1">'2019建设补助申请'!$A$4:$Z$38</definedName>
    <definedName name="_xlnm._FilterDatabase" localSheetId="12" hidden="1">'审核表1024 (2)'!$A$4:$W$4</definedName>
    <definedName name="_xlnm.Print_Titles" localSheetId="8">'2019年审核表1024'!$1:$4</definedName>
    <definedName name="_xlnm.Print_Titles" localSheetId="0">公示项目!$1:$4</definedName>
    <definedName name="_xlnm.Print_Titles" localSheetId="12">'审核表1024 (2)'!$1:$4</definedName>
    <definedName name="_xlnm._FilterDatabase" localSheetId="5" hidden="1">'Sheet2 (3)'!$A$1:$F$1</definedName>
    <definedName name="_xlnm._FilterDatabase" localSheetId="6" hidden="1">'Sheet2 (4)'!$A$1:$E$1</definedName>
  </definedNames>
  <calcPr calcId="144525"/>
</workbook>
</file>

<file path=xl/comments1.xml><?xml version="1.0" encoding="utf-8"?>
<comments xmlns="http://schemas.openxmlformats.org/spreadsheetml/2006/main">
  <authors>
    <author>thinkpad</author>
  </authors>
  <commentList>
    <comment ref="H28" authorId="0">
      <text>
        <r>
          <rPr>
            <b/>
            <sz val="9"/>
            <rFont val="宋体"/>
            <charset val="134"/>
          </rPr>
          <t>thinkpad:</t>
        </r>
        <r>
          <rPr>
            <sz val="9"/>
            <rFont val="宋体"/>
            <charset val="134"/>
          </rPr>
          <t xml:space="preserve">
减去
200平方米院子</t>
        </r>
      </text>
    </comment>
  </commentList>
</comments>
</file>

<file path=xl/comments2.xml><?xml version="1.0" encoding="utf-8"?>
<comments xmlns="http://schemas.openxmlformats.org/spreadsheetml/2006/main">
  <authors>
    <author>作者</author>
  </authors>
  <commentList>
    <comment ref="L8" authorId="0">
      <text>
        <r>
          <rPr>
            <sz val="9"/>
            <rFont val="宋体"/>
            <charset val="134"/>
          </rPr>
          <t>高新区不是区财政自行负担吗</t>
        </r>
      </text>
    </comment>
    <comment ref="L9" authorId="0">
      <text>
        <r>
          <rPr>
            <b/>
            <sz val="9"/>
            <rFont val="宋体"/>
            <charset val="134"/>
          </rPr>
          <t>作者:</t>
        </r>
        <r>
          <rPr>
            <sz val="9"/>
            <rFont val="宋体"/>
            <charset val="134"/>
          </rPr>
          <t xml:space="preserve">
高新区不是区自己负担吗</t>
        </r>
      </text>
    </comment>
    <comment ref="L11" authorId="0">
      <text>
        <r>
          <rPr>
            <b/>
            <sz val="9"/>
            <rFont val="宋体"/>
            <charset val="134"/>
          </rPr>
          <t>作者:</t>
        </r>
        <r>
          <rPr>
            <sz val="9"/>
            <rFont val="宋体"/>
            <charset val="134"/>
          </rPr>
          <t xml:space="preserve">
高新区咋算的没搞明白</t>
        </r>
      </text>
    </comment>
    <comment ref="L12" authorId="0">
      <text>
        <r>
          <rPr>
            <b/>
            <sz val="9"/>
            <rFont val="宋体"/>
            <charset val="134"/>
          </rPr>
          <t>作者:</t>
        </r>
        <r>
          <rPr>
            <sz val="9"/>
            <rFont val="宋体"/>
            <charset val="134"/>
          </rPr>
          <t xml:space="preserve">
各区5000*租赁0.5*莱山区0.4=1000</t>
        </r>
      </text>
    </comment>
  </commentList>
</comments>
</file>

<file path=xl/comments3.xml><?xml version="1.0" encoding="utf-8"?>
<comments xmlns="http://schemas.openxmlformats.org/spreadsheetml/2006/main">
  <authors>
    <author>thinkpad</author>
  </authors>
  <commentList>
    <comment ref="I16" authorId="0">
      <text>
        <r>
          <rPr>
            <b/>
            <sz val="9"/>
            <rFont val="宋体"/>
            <charset val="134"/>
          </rPr>
          <t>thinkpad:</t>
        </r>
        <r>
          <rPr>
            <sz val="9"/>
            <rFont val="宋体"/>
            <charset val="134"/>
          </rPr>
          <t xml:space="preserve">
是否投入使用？
</t>
        </r>
      </text>
    </comment>
  </commentList>
</comments>
</file>

<file path=xl/comments4.xml><?xml version="1.0" encoding="utf-8"?>
<comments xmlns="http://schemas.openxmlformats.org/spreadsheetml/2006/main">
  <authors>
    <author>thinkpad</author>
  </authors>
  <commentList>
    <comment ref="I6" authorId="0">
      <text>
        <r>
          <rPr>
            <b/>
            <sz val="9"/>
            <rFont val="宋体"/>
            <charset val="134"/>
          </rPr>
          <t>thinkpad:</t>
        </r>
        <r>
          <rPr>
            <sz val="9"/>
            <rFont val="宋体"/>
            <charset val="134"/>
          </rPr>
          <t xml:space="preserve">
是否投入使用？
</t>
        </r>
      </text>
    </comment>
  </commentList>
</comments>
</file>

<file path=xl/sharedStrings.xml><?xml version="1.0" encoding="utf-8"?>
<sst xmlns="http://schemas.openxmlformats.org/spreadsheetml/2006/main" count="1971" uniqueCount="404">
  <si>
    <t>烟台市2020年度养老服务体系建设省级、市级专项资金                                                     拟资助项目</t>
  </si>
  <si>
    <t>序号</t>
  </si>
  <si>
    <t>机构名称</t>
  </si>
  <si>
    <t>核定应补助床位数或人数</t>
  </si>
  <si>
    <t>省/市级</t>
  </si>
  <si>
    <t>本次补助合计（万元）</t>
  </si>
  <si>
    <t>省级资金</t>
  </si>
  <si>
    <t>市级资金</t>
  </si>
  <si>
    <t>省市级资金合计</t>
  </si>
  <si>
    <t>一、养老机构（不含护理型）一次性建设补助新（扩）建设补助项目</t>
  </si>
  <si>
    <t>烟台市牟平区浩岭湖养老院</t>
  </si>
  <si>
    <t>蓬莱顺康养老服务有限公司</t>
  </si>
  <si>
    <t>海阳市和平南山老年公寓</t>
  </si>
  <si>
    <t>海阳市康达家苑老年公寓</t>
  </si>
  <si>
    <t>省级</t>
  </si>
  <si>
    <t>海阳市招虎山老年公寓</t>
  </si>
  <si>
    <t>海阳市福泰老年公寓</t>
  </si>
  <si>
    <t>海阳市荣康颐养院</t>
  </si>
  <si>
    <t>海阳市荣庆老年公寓</t>
  </si>
  <si>
    <t>海阳市吉利老年公寓</t>
  </si>
  <si>
    <t>76</t>
  </si>
  <si>
    <t>市级</t>
  </si>
  <si>
    <t>海阳市以马内利老年公寓</t>
  </si>
  <si>
    <t>海阳市盛泉养老院</t>
  </si>
  <si>
    <t>海阳市坤元养老院</t>
  </si>
  <si>
    <t>海阳市康馨老年公寓</t>
  </si>
  <si>
    <t>海阳市隆源祥老年公寓</t>
  </si>
  <si>
    <t>烟台润昌颐养院有限公司</t>
  </si>
  <si>
    <t>招远市祥和圆老年公寓有限公司</t>
  </si>
  <si>
    <t>栖霞市凯晨老年公寓</t>
  </si>
  <si>
    <t>龙口市东江五里桥老年公寓</t>
  </si>
  <si>
    <t>277/72</t>
  </si>
  <si>
    <t>龙口市同心老年公寓</t>
  </si>
  <si>
    <t>莱阳德怡老年公寓</t>
  </si>
  <si>
    <t>烟台莱山秀林老年福利服务中心</t>
  </si>
  <si>
    <t>烟台市芝罘区德信老年颐养中心</t>
  </si>
  <si>
    <t>二、养老机构（不含护理型）一次性建设补助租赁房屋改建补助项目</t>
  </si>
  <si>
    <t>烟台市牟平区幸福老年公寓</t>
  </si>
  <si>
    <t>烟台市牟平区康悅老年公寓</t>
  </si>
  <si>
    <t>招远市福康养老服务有限责任公司</t>
  </si>
  <si>
    <t>海阳市阳光老年公寓</t>
  </si>
  <si>
    <t>招远市鸿祥养老服务中心</t>
  </si>
  <si>
    <t>烟台市芝罘区东方老年颐养中心</t>
  </si>
  <si>
    <t>烟台市芝罘区温暖老年公寓</t>
  </si>
  <si>
    <t>烟台观海愉悦健康养老有限公司</t>
  </si>
  <si>
    <t>栖霞市爱高老年公寓</t>
  </si>
  <si>
    <t>海阳市医方养老院</t>
  </si>
  <si>
    <t>43/129</t>
  </si>
  <si>
    <t>三、养老机构护理型（医养结合）建设补助项目</t>
  </si>
  <si>
    <t>蓬莱市涌泉康护中心</t>
  </si>
  <si>
    <t>255</t>
  </si>
  <si>
    <t>烟台市莱山区清泉养生苑</t>
  </si>
  <si>
    <t>招远市多米养老服务有限公司</t>
  </si>
  <si>
    <t>烟台市芝罘区宝云颐养中心</t>
  </si>
  <si>
    <t>四、医养结合型养老机构“以奖代补”项目</t>
  </si>
  <si>
    <t>莱阳市康达老年公寓</t>
  </si>
  <si>
    <t>招远市新亚永宁老年公寓</t>
  </si>
  <si>
    <t>五、特困人员供养设施（敬老院）市级建设补助项目</t>
  </si>
  <si>
    <t>栖霞市松山中心敬老院</t>
  </si>
  <si>
    <t>栖霞市桃村中心敬老院</t>
  </si>
  <si>
    <t>栖霞市翠屏中心敬老院</t>
  </si>
  <si>
    <t>栖霞市杨础中心敬老院</t>
  </si>
  <si>
    <t>龙口市北马镇敬老院</t>
  </si>
  <si>
    <t>总计</t>
  </si>
  <si>
    <t>养老机构（不含护理型）一次性建设补助项目</t>
  </si>
  <si>
    <t>养老机构新（扩）建设补助项目</t>
  </si>
  <si>
    <t>海阳市夕阳红养老公寓</t>
  </si>
  <si>
    <t>海阳市国鸿养老服务有限公司（海阳市康达家苑老年公寓筹）</t>
  </si>
  <si>
    <t>海阳市怡乐老年公寓</t>
  </si>
  <si>
    <t>省级/市级</t>
  </si>
  <si>
    <t>栖霞市润康养老院</t>
  </si>
  <si>
    <t>省级（在建）</t>
  </si>
  <si>
    <t>养老机构（不含护理型）新（扩）建设补助项目小计</t>
  </si>
  <si>
    <t>养老机构租赁房屋改建补助项目</t>
  </si>
  <si>
    <t>养老机构（不含护理型）租赁房屋改建补助项目小计</t>
  </si>
  <si>
    <t>护理型（医养结合）建设补助项目</t>
  </si>
  <si>
    <t>莱州市柴棚养老院</t>
  </si>
  <si>
    <t>莱阳德怡老年公寓(医养结合上浮20%）</t>
  </si>
  <si>
    <t>海阳市医方养老院医养结合部分</t>
  </si>
  <si>
    <t>烟台市莱山区清泉养生苑医养结合部分</t>
  </si>
  <si>
    <t>护理型（医养结合）一次性建设补助项目小计</t>
  </si>
  <si>
    <t>养老机构一次性建设补助项目合计</t>
  </si>
  <si>
    <t>医养结合型养老机构“以奖代补”项目</t>
  </si>
  <si>
    <t>医养结合型养老机构“以奖代补”项目合计</t>
  </si>
  <si>
    <t>养老机构名称</t>
  </si>
  <si>
    <t>房产所有人名称</t>
  </si>
  <si>
    <t>房产所有人和养老机构关系</t>
  </si>
  <si>
    <t>一、养老机构（不含护理型）建设补助项目</t>
  </si>
  <si>
    <t>戴啟厉（曾用名代起利)</t>
  </si>
  <si>
    <t>发起人</t>
  </si>
  <si>
    <t>（一）养老机构（不含护理型）新（扩）建设补助项目</t>
  </si>
  <si>
    <t>姜常春</t>
  </si>
  <si>
    <t>发起人，法定代表人</t>
  </si>
  <si>
    <t>省</t>
  </si>
  <si>
    <t>市</t>
  </si>
  <si>
    <t>李艳</t>
  </si>
  <si>
    <t>海阳市紫钰老年公寓</t>
  </si>
  <si>
    <t>王旭东</t>
  </si>
  <si>
    <t>李维松</t>
  </si>
  <si>
    <t>海阳市聚福德老年公寓</t>
  </si>
  <si>
    <t>史桂平</t>
  </si>
  <si>
    <t>省   级</t>
  </si>
  <si>
    <t>王木样</t>
  </si>
  <si>
    <t>海阳市康安老年公寓</t>
  </si>
  <si>
    <t>修建华</t>
  </si>
  <si>
    <t>合作发起人</t>
  </si>
  <si>
    <t>潘井涛</t>
  </si>
  <si>
    <t>孙红颜</t>
  </si>
  <si>
    <t>出资人</t>
  </si>
  <si>
    <t>莱阳市安达鞋业有限公司</t>
  </si>
  <si>
    <t>招远市东城老年公寓</t>
  </si>
  <si>
    <t>丛守东</t>
  </si>
  <si>
    <t>出资人，法定代表人</t>
  </si>
  <si>
    <t>徐和爱/蔡德艳共有</t>
  </si>
  <si>
    <t>出资人，徐和爱为法定代表人</t>
  </si>
  <si>
    <t>山东德怡老年服务有限责任公司、山东威德置业集团有限公司</t>
  </si>
  <si>
    <t>市   级</t>
  </si>
  <si>
    <t>海阳市大成老年公寓（兼海阳市东村街道中心敬老院）</t>
  </si>
  <si>
    <t>王建波</t>
  </si>
  <si>
    <t>（二）养老机构租赁房屋改建补助项目</t>
  </si>
  <si>
    <t>二、养老机构护理型（医养结合）建设补助项目</t>
  </si>
  <si>
    <t>三、医养结合型养老机构“以奖代补”项目</t>
  </si>
  <si>
    <t>山东亨泰绿洲生态旅游开发股份有限公司</t>
  </si>
  <si>
    <t>烟台嘉诚木艺有限公司</t>
  </si>
  <si>
    <t>股东之一</t>
  </si>
  <si>
    <t>迟玉山</t>
  </si>
  <si>
    <t>养老院系迟玉山个人独资企业</t>
  </si>
  <si>
    <t>修福东</t>
  </si>
  <si>
    <t>养老院系修福东个人独资企业</t>
  </si>
  <si>
    <t>韩吉亭</t>
  </si>
  <si>
    <t>唐启尧</t>
  </si>
  <si>
    <t>发起人之一，法定代表人</t>
  </si>
  <si>
    <t>王凤云</t>
  </si>
  <si>
    <t>纪宾</t>
  </si>
  <si>
    <t>烟台润昌置业有限公司</t>
  </si>
  <si>
    <t>烟台凯晨艺品有限公司</t>
  </si>
  <si>
    <t>刁焕智</t>
  </si>
  <si>
    <t>蓬莱市中医院</t>
  </si>
  <si>
    <t xml:space="preserve">烟台蓝月亮服饰有限公司 </t>
  </si>
  <si>
    <t>山东清泉集团有限公司</t>
  </si>
  <si>
    <t>现场安装有消防消防栓、消防水带等消防器材，有消防器材单项检验报告，但无消防大队出具的消防合格证书，本次暂不予支持。</t>
  </si>
  <si>
    <t>未取得消防许可，楼房原建筑格局是四栋联排二层楼房，有车库，现有一栋楼二楼打通阳台形成连廊，入住老人约10名。其他5栋楼尚未改造</t>
  </si>
  <si>
    <t>未取得消防许可证明，本次不支持。</t>
  </si>
  <si>
    <t>（二）</t>
  </si>
  <si>
    <t>二</t>
  </si>
  <si>
    <t>莱州市柴棚养老院（医养结合型上浮）</t>
  </si>
  <si>
    <t>2019年申请省市级补助床位32张，本次申请医养结合省级上浮20%、市级上浮50%部分；实际与中医院一个门面，中医院和养老院出资人为同一人；疫情期间无老人入住，无法判断符合医养符合补助床位的数量，本次申请暂不支持。</t>
  </si>
  <si>
    <t>莱阳德怡老年公寓(医养结合上浮部分）</t>
  </si>
  <si>
    <t>本次申请省级医养结合部分待实际运营后核查，本次暂不支持。</t>
  </si>
  <si>
    <t>烟台莱山秀林老年福利服务中心（医养结合上浮部分）</t>
  </si>
  <si>
    <t>改造未全部完成，在建状态，给予省级一半补助，医养结合部分需待实际运营现场查看，本次不符合补助条件。</t>
  </si>
  <si>
    <t>海阳市医方养老院（医养结合上浮部分）</t>
  </si>
  <si>
    <t>43</t>
  </si>
  <si>
    <t>2019年给予补助的楼房的3、4层已申请医养结合床位86张，本期申请的医养结合部分不予支持。</t>
  </si>
  <si>
    <t>三</t>
  </si>
  <si>
    <t>20万元/100张</t>
  </si>
  <si>
    <t>合作医院招远市兴泰医院和招远市多米养老服务有限公司不是该养老机构内设医疗机构，两个机构也不是由同一出资人控制，不符合补助条件。</t>
  </si>
  <si>
    <t>2019年烟台市养老服务机构省级、市级专项资金资助项目审定表</t>
  </si>
  <si>
    <t>申报面积（平方米）</t>
  </si>
  <si>
    <t>申报床位数或人数（张或人）</t>
  </si>
  <si>
    <t>申报补助资金(万元）</t>
  </si>
  <si>
    <t>实测面积（平方米）</t>
  </si>
  <si>
    <t>实测床位（张或人）</t>
  </si>
  <si>
    <t>核定面积     （平方米）</t>
  </si>
  <si>
    <t>核定应补助床位数或人数（张或人）</t>
  </si>
  <si>
    <t>补助单价（元/张或元/人）</t>
  </si>
  <si>
    <t>备注</t>
  </si>
  <si>
    <t>一</t>
  </si>
  <si>
    <t>（一）</t>
  </si>
  <si>
    <t>龙口市恒康老年公寓</t>
  </si>
  <si>
    <t>在建项目，已封顶，先按补助标准的一半资金补助。</t>
  </si>
  <si>
    <t>刘</t>
  </si>
  <si>
    <t>红色部分修改</t>
  </si>
  <si>
    <t>龙口市龙新养老公寓</t>
  </si>
  <si>
    <t>龙口市开元养老康复中心</t>
  </si>
  <si>
    <t>有房产证面积为504平方米</t>
  </si>
  <si>
    <t>山东省烟台市中级人民法院民事判决书（2018）鲁06民初538号，判定海阳市盛泉养老院享有所申请资金的房屋的物权期待权。</t>
  </si>
  <si>
    <t>2017年取得补助省级资金</t>
  </si>
  <si>
    <t>2018年取得补助省级资金</t>
  </si>
  <si>
    <t>2014年省级新建补助，出资人房产证面积1957平方米，核定床位65张。竞拍无法更改户名的海阳敖东房产证面积1614.49平方米。上述合计3571.49平方米房产于2015年9月取得海阳市住房保障和交易中心出具的房屋产权证明。</t>
  </si>
  <si>
    <t>2015年申请第一期省级改建补助700平方米，床位23张,2018年申请第二期947.6平方米，床位31，合计54张。</t>
  </si>
  <si>
    <t>省级资金已于2013年项目在建状态时取得114.3万元，本次补齐省级资金13.95万元。</t>
  </si>
  <si>
    <t>申请省级新建补助，未能提供房产是招虎山老年公寓或其开办人的产权证明资料，不符合省级新建补助标准。</t>
  </si>
  <si>
    <t>一层618.09平方米为日间照料中心，面积扣除。未取得消防许可，本次暂不补助。</t>
  </si>
  <si>
    <t>莱州市颐寿养老院</t>
  </si>
  <si>
    <t>烟台舜世养老服务有限公司</t>
  </si>
  <si>
    <t>烟台市莱山区弘翔老年公寓</t>
  </si>
  <si>
    <t>牟平区温馨老年公寓</t>
  </si>
  <si>
    <t>栖霞市温心老年公寓</t>
  </si>
  <si>
    <t>栖霞市翠屏街道御椿苑综合养老服务中心</t>
  </si>
  <si>
    <t>莱阳鸿杰敬老公寓</t>
  </si>
  <si>
    <t>房产证面积1567.40平方米，消防许可面积998平方米。</t>
  </si>
  <si>
    <t>分两期，计划建筑面积9308平方米，本次先申请5763平方米，第二期3545平方米待建设完成后申请。</t>
  </si>
  <si>
    <t>烟台市莱山区莱山经济开发区福海综合养老服务中心</t>
  </si>
  <si>
    <t>申请省市级新建补助，未能提供房产是福海综合养老服务中心或其开办人的产权证明资料，不符合省市级新建补助标准。</t>
  </si>
  <si>
    <t>莱州市诺亚方舟健康管理有限公司（方舟护理院）</t>
  </si>
  <si>
    <t>未取得消防许可，本次暂不补助。</t>
  </si>
  <si>
    <t>一层、二层为日间照料中心，面积扣除。未取得消防许可，本次暂不补助。</t>
  </si>
  <si>
    <t>（三）</t>
  </si>
  <si>
    <t>莱阳市经济开发区祥福苑老年公寓</t>
  </si>
  <si>
    <t>新建护理型（医养结合），总面积13678.00平方米，分两期，2018年已对投入运营的一期7,392.00平方米护理型提高20%部分进行补助39.36万元，本次申请剩余6061.45平方米护理型提高20%部分补助32.32万元，全部由省级财政负担。</t>
  </si>
  <si>
    <t>莱阳德怡老年公寓(建设补助部分）</t>
  </si>
  <si>
    <t>新建，护理型（医养结合），2017年项目在建时已申请514张床位补助金额的50%部分205.6万元，本次申请建成投入运营后剩余的省级建设补助及医养部分补省级提高20%部分</t>
  </si>
  <si>
    <t>莱阳德怡老年公寓（医养结合上浮20%）部分</t>
  </si>
  <si>
    <t>同上，医养部分补省级提高20%部分</t>
  </si>
  <si>
    <t>莱阳德怡老年公寓小计</t>
  </si>
  <si>
    <t>申请省级新建补助，未能提供房产是医方养老院或其开办人的产权证明资料，不符合省级新建补助标准。</t>
  </si>
  <si>
    <t>海阳市医方养老院小计</t>
  </si>
  <si>
    <t>莱阳市经济开发祥福苑老年公寓</t>
  </si>
  <si>
    <t>招远金城老年康复中心</t>
  </si>
  <si>
    <t>10万元</t>
  </si>
  <si>
    <t>德怡老年公寓与莱阳市人民医院签订医疗合作协议，无自己的内设医疗机构，依据烟民〔2015〕29号文：“居家式、产权式、会员制医养结合型养老机构不在补助范围。无内设医院、卫生所、医务室等医疗服务设施，仅与医疗服务机构合作的养老机构不在补助范围。”，现有条件，不符合医养结合型养老机构“以奖代补”补助范围。</t>
  </si>
  <si>
    <t>区域性敬老院“以奖代补”项目</t>
  </si>
  <si>
    <t>区域性敬老院“以奖代补”项目小计</t>
  </si>
  <si>
    <t>补助项目汇总表</t>
  </si>
  <si>
    <t>单位：万元、平方米、张</t>
  </si>
  <si>
    <t>原序号</t>
  </si>
  <si>
    <t>项目名称</t>
  </si>
  <si>
    <t>项目地址</t>
  </si>
  <si>
    <t>法定代表人</t>
  </si>
  <si>
    <t>联系电话</t>
  </si>
  <si>
    <t>申请补助类别</t>
  </si>
  <si>
    <t>用地方式</t>
  </si>
  <si>
    <t>建设进度</t>
  </si>
  <si>
    <t>建设规模</t>
  </si>
  <si>
    <t>投资规模（万元）</t>
  </si>
  <si>
    <t>申请省级补助</t>
  </si>
  <si>
    <t>申请市级补助</t>
  </si>
  <si>
    <t>建筑面积</t>
  </si>
  <si>
    <t>原有床位</t>
  </si>
  <si>
    <t>新增床位</t>
  </si>
  <si>
    <t>申请省级资助床位数</t>
  </si>
  <si>
    <t>申请省级补助资金</t>
  </si>
  <si>
    <t>县级核定资助床位数</t>
  </si>
  <si>
    <t>县级建议资助资金</t>
  </si>
  <si>
    <t>市级核定资助床位数</t>
  </si>
  <si>
    <t>市级核定资助资金</t>
  </si>
  <si>
    <t>申请市级资助床位数</t>
  </si>
  <si>
    <t>申请市级补助资金</t>
  </si>
  <si>
    <t>龙口市港城大道南、花园路东侧</t>
  </si>
  <si>
    <t>韩汝田</t>
  </si>
  <si>
    <t>新建补助</t>
  </si>
  <si>
    <t>自有土地建设</t>
  </si>
  <si>
    <t>开工建设</t>
  </si>
  <si>
    <t>龙口市东城区新嘉街道港新路西侧</t>
  </si>
  <si>
    <t>王英顺</t>
  </si>
  <si>
    <t>龙口市北马镇中心街101号</t>
  </si>
  <si>
    <t>孙静苑</t>
  </si>
  <si>
    <t>龙口市东莱街道553号</t>
  </si>
  <si>
    <t>张丽丽</t>
  </si>
  <si>
    <t>投入使用</t>
  </si>
  <si>
    <t>高辉</t>
  </si>
  <si>
    <t>划拨土地建设</t>
  </si>
  <si>
    <t>海阳市方圆街道海兴南路8号</t>
  </si>
  <si>
    <t>海阳市方圆街道办事处东石兰沟村</t>
  </si>
  <si>
    <t>迟惠东</t>
  </si>
  <si>
    <t>租赁土地建设</t>
  </si>
  <si>
    <t>海阳市东村街道凉山后村</t>
  </si>
  <si>
    <t>海阳市留格庄镇第九中学北</t>
  </si>
  <si>
    <t>海阳市东村工业园区香山街45号</t>
  </si>
  <si>
    <t>新建补助、扩建补助</t>
  </si>
  <si>
    <t>海阳市小纪镇小纪村</t>
  </si>
  <si>
    <t>山东省海阳市黄海大道中路5号</t>
  </si>
  <si>
    <t>孙崇骞</t>
  </si>
  <si>
    <t>海阳市公园街15号东门</t>
  </si>
  <si>
    <t>扩建补助、租赁房屋改建补助</t>
  </si>
  <si>
    <t>海阳市方圆街道车村</t>
  </si>
  <si>
    <t>姜翠芝</t>
  </si>
  <si>
    <t>扩建补助</t>
  </si>
  <si>
    <t>莱州市文化东路1818号</t>
  </si>
  <si>
    <t>肖峰</t>
  </si>
  <si>
    <t>租赁房屋改建补助</t>
  </si>
  <si>
    <t>莱州市郭家店镇柴棚村</t>
  </si>
  <si>
    <t>缺申请表</t>
  </si>
  <si>
    <t>莱州市三山岛街道光明村</t>
  </si>
  <si>
    <t>施伟丽</t>
  </si>
  <si>
    <t>烟台市芝罘区楚凤四街付3号</t>
  </si>
  <si>
    <t>盛超</t>
  </si>
  <si>
    <t>芝罘区凤凰台南街18号</t>
  </si>
  <si>
    <t>姚怀宝</t>
  </si>
  <si>
    <t>烟台市莱山区昊晟路8-2号</t>
  </si>
  <si>
    <t>彭照生</t>
  </si>
  <si>
    <t>烟台市莱山区轸大路3136号</t>
  </si>
  <si>
    <t>曹海滨</t>
  </si>
  <si>
    <t>牟平区新区大街689号</t>
  </si>
  <si>
    <t>陈军</t>
  </si>
  <si>
    <t>庄园街道老树旺林场内</t>
  </si>
  <si>
    <t>栖霞市南埋庄村嫩江路</t>
  </si>
  <si>
    <t>林世强</t>
  </si>
  <si>
    <t>栖霞市民生路公路局斜对面200米处</t>
  </si>
  <si>
    <t>王晓霞</t>
  </si>
  <si>
    <t>莱阳市富水南路110号</t>
  </si>
  <si>
    <t>刘云娟</t>
  </si>
  <si>
    <t>莱阳市马山路121号</t>
  </si>
  <si>
    <t>徐贤</t>
  </si>
  <si>
    <t>莱阳市经济开发区井冈山路55号</t>
  </si>
  <si>
    <t>隋梦军</t>
  </si>
  <si>
    <t>莱阳市白龙路99号</t>
  </si>
  <si>
    <t>姜翠香</t>
  </si>
  <si>
    <t>0535-7991999</t>
  </si>
  <si>
    <t>招远市温泉街道办事处姚格庄村</t>
  </si>
  <si>
    <t>招远市招金路金水苑6号楼3号楼</t>
  </si>
  <si>
    <t>徐和爱</t>
  </si>
  <si>
    <t>招远福康老年公寓</t>
  </si>
  <si>
    <t>招远市温泉路80号</t>
  </si>
  <si>
    <t>杨贤波</t>
  </si>
  <si>
    <t>招远鸿祥养老服务中心</t>
  </si>
  <si>
    <t>招远市金街012号</t>
  </si>
  <si>
    <t>夏桂叶</t>
  </si>
  <si>
    <t>招远市盛泰路99号</t>
  </si>
  <si>
    <t>张华光</t>
  </si>
  <si>
    <t>医养型养老机构“以奖代补”申请汇总表</t>
  </si>
  <si>
    <t>床位数</t>
  </si>
  <si>
    <t>是否有内设的卫生所、医务室、医疗机构</t>
  </si>
  <si>
    <t>是否为基本医疗保险住院定点机构</t>
  </si>
  <si>
    <t>县级审核</t>
  </si>
  <si>
    <t>市级核定</t>
  </si>
  <si>
    <t>县级核定自出床位数</t>
  </si>
  <si>
    <t>蓬莱市紫荆山街道敬老院</t>
  </si>
  <si>
    <t>蓬莱市港南路61</t>
  </si>
  <si>
    <t>郑兆芝</t>
  </si>
  <si>
    <t>是</t>
  </si>
  <si>
    <t>否</t>
  </si>
  <si>
    <t>蓬莱市紫荆山老年社会福利中心</t>
  </si>
  <si>
    <t>蓬莱市紫荆山街道马家泊村南</t>
  </si>
  <si>
    <t>李莉</t>
  </si>
  <si>
    <t>招远市府前路120号</t>
  </si>
  <si>
    <t>崔冠一</t>
  </si>
  <si>
    <t>0535-8216489</t>
  </si>
  <si>
    <t>温泉路107号</t>
  </si>
  <si>
    <t>曹学军</t>
  </si>
  <si>
    <t>区域性敬老院“以奖代补”申请汇总表</t>
  </si>
  <si>
    <t>海阳市东村街道石剑村</t>
  </si>
  <si>
    <t>自由土地建设</t>
  </si>
  <si>
    <t>2018年烟台市养老服务机构省级、市级专项资金资助项目审定表</t>
  </si>
  <si>
    <t>实补金额合计（元）</t>
  </si>
  <si>
    <t>省级资金(元）</t>
  </si>
  <si>
    <t>市级资金（元）</t>
  </si>
  <si>
    <t>总计（元）</t>
  </si>
  <si>
    <t>新建护理型（医养结合），总面积13678.00平方米，分两期，本次对投入运营的一期7,392.00平方米护理型提高20%部分进行补助39.36万元，全部由省级财政负担。</t>
  </si>
  <si>
    <t>新建，部分护理型（医养结合），运营后对医养部分补省级提高20%和市级提高50%部分</t>
  </si>
  <si>
    <t>烟台高新区御花园老年公寓（不含护理型）</t>
  </si>
  <si>
    <t>租赁，部分护理型（医养结合），总建筑面积13703.29平方米，其中不含护理型建筑面积8533.75平方米，床位284张,核定市级补助（不含护理型）部分71.00万元。</t>
  </si>
  <si>
    <t>烟台高新区御花园老年公寓（护理型）</t>
  </si>
  <si>
    <t>租赁，部分医养结合型，其中医养结合型面积5169.54平方米，床位172张，核定市级补助（护理型）64.50万元。</t>
  </si>
  <si>
    <t>烟台高新区御花园老年公寓小计</t>
  </si>
  <si>
    <t>御花园老年公寓核定市级补助135.50万元，由区级财政负担。</t>
  </si>
  <si>
    <t>烟台市蕾娜范颐养院项目</t>
  </si>
  <si>
    <t>租赁，护理型（医养结合），核定市级补助67.50万元，由区级财政负担。</t>
  </si>
  <si>
    <t>烟台市莱山区圣莱恩老年公寓</t>
  </si>
  <si>
    <t>租赁，护理型（医养结合型），运营后护理型市级补贴提高50%部分。</t>
  </si>
  <si>
    <t>申报医养结合床位274张，核定255张。</t>
  </si>
  <si>
    <t>招远金汇老年公寓</t>
  </si>
  <si>
    <t>养老机构（不含护理型）新建（扩）设补助项目小计</t>
  </si>
  <si>
    <t>牟平区北留德庄村829-10</t>
  </si>
  <si>
    <t>王波</t>
  </si>
  <si>
    <t>租赁</t>
  </si>
  <si>
    <t>牟平区兴华街50号</t>
  </si>
  <si>
    <t>肖金香</t>
  </si>
  <si>
    <t>牟平区西郊路789号</t>
  </si>
  <si>
    <t>杨建</t>
  </si>
  <si>
    <t>蓬莱市南环路132号</t>
  </si>
  <si>
    <t>吴隆超</t>
  </si>
  <si>
    <t>0535-5975666</t>
  </si>
  <si>
    <t>新建补助（护理型医养结合）</t>
  </si>
  <si>
    <t>蓬莱市南王街道银川路158号</t>
  </si>
  <si>
    <t>林卫杰</t>
  </si>
  <si>
    <t>0535-5645568</t>
  </si>
  <si>
    <t>0535-8222238</t>
  </si>
  <si>
    <t>扩建补助（护理型医养结合）</t>
  </si>
  <si>
    <t>莱阳市城厢街道白龙路99号</t>
  </si>
  <si>
    <t>海阳市黄河大道中路5号</t>
  </si>
  <si>
    <t>2019年核定租赁2581.26平，床位86张，省级医养结合</t>
  </si>
  <si>
    <t>海阳市东村工业园</t>
  </si>
  <si>
    <t>2018年申请1197平省级扩建补助，2019年申请1197平市级补助，本次申请2280平省和市级；产权证明是海阳市东山街道办事处出具。</t>
  </si>
  <si>
    <t>海阳市东村街道海天路西首</t>
  </si>
  <si>
    <t>杨翠玲</t>
  </si>
  <si>
    <t>海阳市徐家店</t>
  </si>
  <si>
    <t>宋坤燕</t>
  </si>
  <si>
    <t>海阳市方圆街道东石兰沟村</t>
  </si>
  <si>
    <t>山东省海阳市海天路49号</t>
  </si>
  <si>
    <t>海阳市海兴北路2号</t>
  </si>
  <si>
    <t>海阳市凤城街道来家洼村</t>
  </si>
  <si>
    <t>申请市级补助2700平（2019年已通过省级补助2110.96平）</t>
  </si>
  <si>
    <t>海阳市凤城街道凤翔路西首</t>
  </si>
  <si>
    <t>海阳市方圆工业园区海兴路23号</t>
  </si>
  <si>
    <t>徐喜宝</t>
  </si>
  <si>
    <t>租赁方式</t>
  </si>
  <si>
    <t>海阳市东村街道初格庄村村东</t>
  </si>
  <si>
    <t>于秀芳</t>
  </si>
  <si>
    <t>海阳市旅游度假区盛龙国际小区A2栋</t>
  </si>
  <si>
    <t>2019年核定省级补助，面积3600平，床位112张</t>
  </si>
  <si>
    <t>海阳市小纪镇亭儿崖村</t>
  </si>
  <si>
    <t>2014年省级补助</t>
  </si>
  <si>
    <t>海阳市东山街道凉山后村</t>
  </si>
  <si>
    <t>2019年核定省级补助，面积1736平，床位57张</t>
  </si>
  <si>
    <t>2014年省级新建补助，出资人房产证面积1957平方米，核定床位65张。竞拍无法更改户名的海阳敖东房产证面积1614.49平方米。2019年申请市级面积3571.49平，床位116</t>
  </si>
  <si>
    <t>烟台市莱山区飞龙路5号</t>
  </si>
  <si>
    <t>郭秀林</t>
  </si>
  <si>
    <t>投入使用？</t>
  </si>
  <si>
    <t>2016年申请新建省、市级补助10541平方米，2018年申请医养结合部分6762.98平方米省级上浮20%、市级上浮50%部分。本次申请二期新建（土地房屋为烟台蓝月亮服饰有限公司所有，租赁20年）省级补助包括医养结合上浮20%部分。</t>
  </si>
  <si>
    <t>莱山凤翔路3001号内13-15号</t>
  </si>
  <si>
    <t>孙惠丽</t>
  </si>
  <si>
    <t>2018年申请新建省、市级补助917.24平方米，床位30张。本次申请新增面积2204.53平，床位75张，两次合计面积3121.77平，申请75张床医养结合部分省级上浮20%、市级上浮50%部分。</t>
  </si>
</sst>
</file>

<file path=xl/styles.xml><?xml version="1.0" encoding="utf-8"?>
<styleSheet xmlns="http://schemas.openxmlformats.org/spreadsheetml/2006/main">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Red]\(0\)"/>
    <numFmt numFmtId="178" formatCode="#,##0_);[Red]\(#,##0\)"/>
    <numFmt numFmtId="179" formatCode="#,##0.000_ "/>
    <numFmt numFmtId="180" formatCode="#,##0_ "/>
    <numFmt numFmtId="181" formatCode="_ * #,##0.000_ ;_ * \-#,##0.000_ ;_ * &quot;-&quot;???_ ;_ @_ "/>
    <numFmt numFmtId="182" formatCode="0_ "/>
    <numFmt numFmtId="183" formatCode="0.00_ "/>
    <numFmt numFmtId="184" formatCode="&quot;￥&quot;#,##0.00_);[Red]\(&quot;￥&quot;#,##0.00\)"/>
  </numFmts>
  <fonts count="45">
    <font>
      <sz val="11"/>
      <color theme="1"/>
      <name val="宋体"/>
      <charset val="134"/>
      <scheme val="minor"/>
    </font>
    <font>
      <sz val="11"/>
      <name val="宋体"/>
      <charset val="134"/>
      <scheme val="minor"/>
    </font>
    <font>
      <b/>
      <sz val="11"/>
      <name val="宋体"/>
      <charset val="134"/>
      <scheme val="minor"/>
    </font>
    <font>
      <sz val="20"/>
      <name val="宋体"/>
      <charset val="134"/>
      <scheme val="minor"/>
    </font>
    <font>
      <sz val="12"/>
      <color theme="1"/>
      <name val="宋体"/>
      <charset val="134"/>
    </font>
    <font>
      <sz val="12"/>
      <name val="宋体"/>
      <charset val="134"/>
    </font>
    <font>
      <sz val="10"/>
      <name val="宋体"/>
      <charset val="134"/>
    </font>
    <font>
      <sz val="11"/>
      <color rgb="FFFF0000"/>
      <name val="宋体"/>
      <charset val="134"/>
      <scheme val="minor"/>
    </font>
    <font>
      <sz val="9"/>
      <name val="宋体"/>
      <charset val="134"/>
      <scheme val="minor"/>
    </font>
    <font>
      <b/>
      <sz val="9"/>
      <color rgb="FFFF0000"/>
      <name val="宋体"/>
      <charset val="134"/>
      <scheme val="minor"/>
    </font>
    <font>
      <sz val="10"/>
      <color rgb="FFFF0000"/>
      <name val="宋体"/>
      <charset val="134"/>
    </font>
    <font>
      <sz val="10"/>
      <name val="宋体"/>
      <charset val="134"/>
      <scheme val="minor"/>
    </font>
    <font>
      <b/>
      <sz val="10"/>
      <name val="宋体"/>
      <charset val="134"/>
    </font>
    <font>
      <b/>
      <sz val="12"/>
      <name val="宋体"/>
      <charset val="134"/>
    </font>
    <font>
      <sz val="16"/>
      <name val="宋体"/>
      <charset val="134"/>
    </font>
    <font>
      <sz val="16"/>
      <name val="Times New Roman"/>
      <charset val="134"/>
    </font>
    <font>
      <sz val="18"/>
      <name val="宋体"/>
      <charset val="134"/>
    </font>
    <font>
      <b/>
      <sz val="9"/>
      <name val="宋体"/>
      <charset val="134"/>
    </font>
    <font>
      <sz val="9"/>
      <name val="宋体"/>
      <charset val="134"/>
    </font>
    <font>
      <b/>
      <sz val="10"/>
      <name val="宋体"/>
      <charset val="134"/>
      <scheme val="minor"/>
    </font>
    <font>
      <sz val="7.5"/>
      <color rgb="FF000000"/>
      <name val="宋体"/>
      <charset val="134"/>
    </font>
    <font>
      <sz val="18"/>
      <name val="方正小标宋简体"/>
      <charset val="134"/>
    </font>
    <font>
      <b/>
      <sz val="11"/>
      <name val="宋体"/>
      <charset val="134"/>
    </font>
    <font>
      <sz val="11"/>
      <name val="宋体"/>
      <charset val="134"/>
    </font>
    <font>
      <sz val="11"/>
      <color theme="1"/>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9"/>
      <name val="宋体"/>
      <charset val="134"/>
    </font>
    <font>
      <b/>
      <sz val="9"/>
      <name val="宋体"/>
      <charset val="134"/>
    </font>
  </fonts>
  <fills count="3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4" fillId="26" borderId="0" applyNumberFormat="0" applyBorder="0" applyAlignment="0" applyProtection="0">
      <alignment vertical="center"/>
    </xf>
    <xf numFmtId="0" fontId="33"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4"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26" fillId="2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8" borderId="13" applyNumberFormat="0" applyFont="0" applyAlignment="0" applyProtection="0">
      <alignment vertical="center"/>
    </xf>
    <xf numFmtId="0" fontId="26" fillId="28" borderId="0" applyNumberFormat="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12" applyNumberFormat="0" applyFill="0" applyAlignment="0" applyProtection="0">
      <alignment vertical="center"/>
    </xf>
    <xf numFmtId="0" fontId="38" fillId="0" borderId="12" applyNumberFormat="0" applyFill="0" applyAlignment="0" applyProtection="0">
      <alignment vertical="center"/>
    </xf>
    <xf numFmtId="0" fontId="26" fillId="30" borderId="0" applyNumberFormat="0" applyBorder="0" applyAlignment="0" applyProtection="0">
      <alignment vertical="center"/>
    </xf>
    <xf numFmtId="0" fontId="28" fillId="0" borderId="14" applyNumberFormat="0" applyFill="0" applyAlignment="0" applyProtection="0">
      <alignment vertical="center"/>
    </xf>
    <xf numFmtId="0" fontId="26" fillId="24" borderId="0" applyNumberFormat="0" applyBorder="0" applyAlignment="0" applyProtection="0">
      <alignment vertical="center"/>
    </xf>
    <xf numFmtId="0" fontId="37" fillId="16" borderId="18" applyNumberFormat="0" applyAlignment="0" applyProtection="0">
      <alignment vertical="center"/>
    </xf>
    <xf numFmtId="0" fontId="35" fillId="16" borderId="16" applyNumberFormat="0" applyAlignment="0" applyProtection="0">
      <alignment vertical="center"/>
    </xf>
    <xf numFmtId="0" fontId="32" fillId="12" borderId="15" applyNumberFormat="0" applyAlignment="0" applyProtection="0">
      <alignment vertical="center"/>
    </xf>
    <xf numFmtId="0" fontId="24" fillId="31" borderId="0" applyNumberFormat="0" applyBorder="0" applyAlignment="0" applyProtection="0">
      <alignment vertical="center"/>
    </xf>
    <xf numFmtId="0" fontId="26" fillId="33" borderId="0" applyNumberFormat="0" applyBorder="0" applyAlignment="0" applyProtection="0">
      <alignment vertical="center"/>
    </xf>
    <xf numFmtId="0" fontId="40" fillId="0" borderId="19" applyNumberFormat="0" applyFill="0" applyAlignment="0" applyProtection="0">
      <alignment vertical="center"/>
    </xf>
    <xf numFmtId="0" fontId="34" fillId="0" borderId="17" applyNumberFormat="0" applyFill="0" applyAlignment="0" applyProtection="0">
      <alignment vertical="center"/>
    </xf>
    <xf numFmtId="0" fontId="36" fillId="22" borderId="0" applyNumberFormat="0" applyBorder="0" applyAlignment="0" applyProtection="0">
      <alignment vertical="center"/>
    </xf>
    <xf numFmtId="0" fontId="27" fillId="10" borderId="0" applyNumberFormat="0" applyBorder="0" applyAlignment="0" applyProtection="0">
      <alignment vertical="center"/>
    </xf>
    <xf numFmtId="0" fontId="24" fillId="19" borderId="0" applyNumberFormat="0" applyBorder="0" applyAlignment="0" applyProtection="0">
      <alignment vertical="center"/>
    </xf>
    <xf numFmtId="0" fontId="26" fillId="2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34" borderId="0" applyNumberFormat="0" applyBorder="0" applyAlignment="0" applyProtection="0">
      <alignment vertical="center"/>
    </xf>
    <xf numFmtId="0" fontId="24" fillId="35" borderId="0" applyNumberFormat="0" applyBorder="0" applyAlignment="0" applyProtection="0">
      <alignment vertical="center"/>
    </xf>
    <xf numFmtId="0" fontId="26" fillId="21" borderId="0" applyNumberFormat="0" applyBorder="0" applyAlignment="0" applyProtection="0">
      <alignment vertical="center"/>
    </xf>
    <xf numFmtId="0" fontId="26" fillId="32" borderId="0" applyNumberFormat="0" applyBorder="0" applyAlignment="0" applyProtection="0">
      <alignment vertical="center"/>
    </xf>
    <xf numFmtId="0" fontId="24" fillId="23" borderId="0" applyNumberFormat="0" applyBorder="0" applyAlignment="0" applyProtection="0">
      <alignment vertical="center"/>
    </xf>
    <xf numFmtId="0" fontId="24" fillId="15" borderId="0" applyNumberFormat="0" applyBorder="0" applyAlignment="0" applyProtection="0">
      <alignment vertical="center"/>
    </xf>
    <xf numFmtId="0" fontId="26" fillId="36" borderId="0" applyNumberFormat="0" applyBorder="0" applyAlignment="0" applyProtection="0">
      <alignment vertical="center"/>
    </xf>
    <xf numFmtId="0" fontId="5" fillId="0" borderId="0">
      <alignment vertical="center"/>
    </xf>
    <xf numFmtId="0" fontId="24" fillId="17" borderId="0" applyNumberFormat="0" applyBorder="0" applyAlignment="0" applyProtection="0">
      <alignment vertical="center"/>
    </xf>
    <xf numFmtId="0" fontId="18" fillId="0" borderId="0">
      <alignment vertical="center"/>
    </xf>
    <xf numFmtId="0" fontId="26" fillId="29"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6" fillId="9" borderId="0" applyNumberFormat="0" applyBorder="0" applyAlignment="0" applyProtection="0">
      <alignment vertical="center"/>
    </xf>
    <xf numFmtId="0" fontId="5" fillId="0" borderId="0"/>
    <xf numFmtId="0" fontId="5" fillId="0" borderId="0"/>
    <xf numFmtId="0" fontId="0" fillId="0" borderId="0">
      <alignment vertical="center"/>
    </xf>
    <xf numFmtId="43" fontId="5" fillId="0" borderId="0" applyFont="0" applyFill="0" applyBorder="0" applyAlignment="0" applyProtection="0"/>
    <xf numFmtId="0" fontId="5" fillId="0" borderId="0">
      <alignment vertical="center"/>
    </xf>
    <xf numFmtId="43" fontId="5" fillId="0" borderId="0" applyFont="0" applyFill="0" applyBorder="0" applyAlignment="0" applyProtection="0"/>
  </cellStyleXfs>
  <cellXfs count="265">
    <xf numFmtId="0" fontId="0" fillId="0" borderId="0" xfId="0">
      <alignment vertical="center"/>
    </xf>
    <xf numFmtId="0" fontId="1" fillId="0" borderId="0" xfId="54" applyFont="1" applyFill="1" applyBorder="1" applyAlignment="1">
      <alignment horizontal="center" vertical="center" wrapText="1"/>
    </xf>
    <xf numFmtId="0" fontId="2" fillId="0" borderId="0" xfId="54" applyFont="1" applyFill="1" applyBorder="1" applyAlignment="1">
      <alignment horizontal="center" vertical="center" wrapText="1"/>
    </xf>
    <xf numFmtId="0" fontId="1" fillId="0" borderId="0" xfId="54" applyFont="1" applyFill="1" applyBorder="1" applyAlignment="1">
      <alignment vertical="center" wrapText="1"/>
    </xf>
    <xf numFmtId="43" fontId="1" fillId="0" borderId="0" xfId="13" applyFont="1" applyFill="1" applyAlignment="1">
      <alignment vertical="center" wrapText="1"/>
    </xf>
    <xf numFmtId="0" fontId="3" fillId="0" borderId="0" xfId="54" applyFont="1" applyFill="1" applyBorder="1" applyAlignment="1">
      <alignment horizontal="center" vertical="center" wrapText="1"/>
    </xf>
    <xf numFmtId="0" fontId="2" fillId="0" borderId="1" xfId="54"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54" applyFont="1" applyFill="1" applyBorder="1" applyAlignment="1">
      <alignment vertical="center" wrapText="1"/>
    </xf>
    <xf numFmtId="0" fontId="4" fillId="0" borderId="1" xfId="54" applyFont="1" applyFill="1" applyBorder="1" applyAlignment="1">
      <alignment horizontal="center" vertical="center" wrapText="1"/>
    </xf>
    <xf numFmtId="0" fontId="1" fillId="0" borderId="2" xfId="54" applyFont="1" applyFill="1" applyBorder="1" applyAlignment="1">
      <alignment vertical="center" wrapText="1"/>
    </xf>
    <xf numFmtId="43" fontId="1" fillId="0" borderId="0" xfId="13" applyFont="1" applyFill="1" applyAlignment="1">
      <alignment horizontal="center" vertical="center" wrapText="1"/>
    </xf>
    <xf numFmtId="0" fontId="1" fillId="0" borderId="3" xfId="54" applyFont="1" applyFill="1" applyBorder="1" applyAlignment="1">
      <alignment horizontal="right" vertical="center" wrapText="1"/>
    </xf>
    <xf numFmtId="43" fontId="2" fillId="0" borderId="1" xfId="13" applyFont="1" applyFill="1" applyBorder="1" applyAlignment="1">
      <alignment horizontal="center" vertical="center" wrapText="1"/>
    </xf>
    <xf numFmtId="43" fontId="1" fillId="0" borderId="1" xfId="13"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52" applyFont="1" applyFill="1" applyBorder="1" applyAlignment="1">
      <alignment horizontal="left" vertical="center" wrapText="1"/>
    </xf>
    <xf numFmtId="176" fontId="1" fillId="0" borderId="1" xfId="8" applyNumberFormat="1" applyFont="1" applyFill="1" applyBorder="1" applyAlignment="1">
      <alignment vertical="center" wrapText="1"/>
    </xf>
    <xf numFmtId="0" fontId="7" fillId="0" borderId="1" xfId="0" applyFont="1" applyFill="1" applyBorder="1" applyAlignment="1">
      <alignment vertical="center" wrapText="1"/>
    </xf>
    <xf numFmtId="176" fontId="1" fillId="0" borderId="1" xfId="0" applyNumberFormat="1" applyFont="1" applyFill="1" applyBorder="1" applyAlignment="1">
      <alignment vertical="center" wrapText="1"/>
    </xf>
    <xf numFmtId="43" fontId="6" fillId="0" borderId="1" xfId="55"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76" fontId="2" fillId="0" borderId="1" xfId="8"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176" fontId="1" fillId="0" borderId="0" xfId="8" applyNumberFormat="1" applyFont="1" applyFill="1" applyAlignment="1">
      <alignment vertical="center" wrapText="1"/>
    </xf>
    <xf numFmtId="43" fontId="1" fillId="0" borderId="0" xfId="8" applyFont="1" applyFill="1" applyAlignment="1">
      <alignment vertical="center" wrapText="1"/>
    </xf>
    <xf numFmtId="0" fontId="3" fillId="0" borderId="0" xfId="0" applyFont="1" applyFill="1" applyBorder="1" applyAlignment="1">
      <alignment horizontal="center" vertical="center" wrapText="1"/>
    </xf>
    <xf numFmtId="176" fontId="3" fillId="0" borderId="0" xfId="8" applyNumberFormat="1" applyFont="1" applyFill="1" applyAlignment="1">
      <alignment horizontal="center" vertical="center" wrapText="1"/>
    </xf>
    <xf numFmtId="176" fontId="1" fillId="0" borderId="0" xfId="8" applyNumberFormat="1" applyFont="1" applyFill="1" applyAlignment="1">
      <alignment horizontal="center" vertical="center" wrapText="1"/>
    </xf>
    <xf numFmtId="43" fontId="1" fillId="0" borderId="0" xfId="8" applyFont="1" applyFill="1" applyAlignment="1">
      <alignment horizontal="center" vertical="center" wrapText="1"/>
    </xf>
    <xf numFmtId="43" fontId="2" fillId="0" borderId="1" xfId="8"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3" fontId="1" fillId="0" borderId="1" xfId="8" applyFont="1" applyFill="1" applyBorder="1" applyAlignment="1">
      <alignment vertical="center" wrapText="1"/>
    </xf>
    <xf numFmtId="179" fontId="1" fillId="0" borderId="1" xfId="8" applyNumberFormat="1" applyFont="1" applyFill="1" applyBorder="1" applyAlignment="1">
      <alignment vertical="center" wrapText="1"/>
    </xf>
    <xf numFmtId="0" fontId="1" fillId="0" borderId="3"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52" applyFont="1" applyFill="1" applyBorder="1" applyAlignment="1">
      <alignment horizontal="left" vertical="center" wrapText="1"/>
    </xf>
    <xf numFmtId="0" fontId="11" fillId="0" borderId="1" xfId="0" applyFont="1" applyFill="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12" fillId="0" borderId="1" xfId="45" applyFont="1" applyFill="1" applyBorder="1" applyAlignment="1">
      <alignment horizontal="left" vertical="center" wrapText="1"/>
    </xf>
    <xf numFmtId="0" fontId="6" fillId="2" borderId="1" xfId="45" applyFont="1" applyFill="1" applyBorder="1" applyAlignment="1">
      <alignment horizontal="left" vertical="center" wrapText="1"/>
    </xf>
    <xf numFmtId="0" fontId="12" fillId="0" borderId="1" xfId="56" applyFont="1" applyFill="1" applyBorder="1" applyAlignment="1">
      <alignment horizontal="left" vertical="center" wrapText="1"/>
    </xf>
    <xf numFmtId="0" fontId="10" fillId="4" borderId="1" xfId="45" applyFont="1" applyFill="1" applyBorder="1" applyAlignment="1">
      <alignment horizontal="left" vertical="center" wrapText="1"/>
    </xf>
    <xf numFmtId="0" fontId="6" fillId="4" borderId="1" xfId="45" applyFont="1" applyFill="1" applyBorder="1" applyAlignment="1">
      <alignment horizontal="left" vertical="center" wrapText="1"/>
    </xf>
    <xf numFmtId="0" fontId="12" fillId="0" borderId="1" xfId="56" applyNumberFormat="1" applyFont="1" applyFill="1" applyBorder="1" applyAlignment="1">
      <alignment horizontal="left" vertical="center" wrapText="1"/>
    </xf>
    <xf numFmtId="0" fontId="5" fillId="0" borderId="0" xfId="52" applyFont="1" applyFill="1" applyAlignment="1">
      <alignment vertical="center"/>
    </xf>
    <xf numFmtId="0" fontId="6" fillId="0" borderId="0" xfId="52" applyFont="1" applyFill="1" applyAlignment="1">
      <alignment horizontal="center" vertical="center"/>
    </xf>
    <xf numFmtId="0" fontId="6" fillId="0" borderId="0" xfId="52" applyFont="1" applyFill="1" applyAlignment="1">
      <alignment vertical="center"/>
    </xf>
    <xf numFmtId="0" fontId="13" fillId="0" borderId="0" xfId="52" applyFont="1" applyFill="1" applyAlignment="1">
      <alignment vertical="center"/>
    </xf>
    <xf numFmtId="0" fontId="5" fillId="0" borderId="0" xfId="52" applyFill="1" applyAlignment="1">
      <alignment vertical="center"/>
    </xf>
    <xf numFmtId="43" fontId="0" fillId="0" borderId="0" xfId="55" applyFont="1" applyFill="1" applyAlignment="1">
      <alignment vertical="center"/>
    </xf>
    <xf numFmtId="177" fontId="5" fillId="0" borderId="0" xfId="52" applyNumberFormat="1" applyFill="1" applyAlignment="1">
      <alignment horizontal="center" vertical="center"/>
    </xf>
    <xf numFmtId="43" fontId="0" fillId="0" borderId="0" xfId="55" applyFont="1" applyFill="1" applyAlignment="1">
      <alignment horizontal="center" vertical="center"/>
    </xf>
    <xf numFmtId="180" fontId="5" fillId="0" borderId="0" xfId="52" applyNumberFormat="1" applyFill="1" applyAlignment="1">
      <alignment horizontal="center" vertical="center"/>
    </xf>
    <xf numFmtId="0" fontId="5" fillId="0" borderId="0" xfId="52" applyFill="1" applyAlignment="1">
      <alignment horizontal="center" vertical="center"/>
    </xf>
    <xf numFmtId="0" fontId="14" fillId="0" borderId="0" xfId="47" applyFont="1" applyFill="1" applyAlignment="1">
      <alignment horizontal="center" vertical="center"/>
    </xf>
    <xf numFmtId="43" fontId="1" fillId="0" borderId="0" xfId="55" applyFont="1" applyFill="1" applyAlignment="1">
      <alignment vertical="center"/>
    </xf>
    <xf numFmtId="177" fontId="5" fillId="0" borderId="0" xfId="52" applyNumberFormat="1" applyFont="1" applyFill="1" applyAlignment="1">
      <alignment horizontal="center" vertical="center"/>
    </xf>
    <xf numFmtId="43" fontId="1" fillId="0" borderId="0" xfId="55" applyFont="1" applyFill="1" applyAlignment="1">
      <alignment horizontal="center" vertical="center"/>
    </xf>
    <xf numFmtId="180" fontId="5" fillId="0" borderId="0" xfId="52" applyNumberFormat="1" applyFont="1" applyFill="1" applyAlignment="1">
      <alignment horizontal="center" vertical="center"/>
    </xf>
    <xf numFmtId="0" fontId="12" fillId="0" borderId="1" xfId="45" applyFont="1" applyFill="1" applyBorder="1" applyAlignment="1">
      <alignment horizontal="center" vertical="center" wrapText="1"/>
    </xf>
    <xf numFmtId="43" fontId="12" fillId="0" borderId="1" xfId="55" applyFont="1" applyFill="1" applyBorder="1" applyAlignment="1">
      <alignment horizontal="center" vertical="center" wrapText="1"/>
    </xf>
    <xf numFmtId="177" fontId="12" fillId="0" borderId="1" xfId="45" applyNumberFormat="1" applyFont="1" applyFill="1" applyBorder="1" applyAlignment="1">
      <alignment horizontal="center" vertical="center" wrapText="1"/>
    </xf>
    <xf numFmtId="180" fontId="12" fillId="0" borderId="1" xfId="45" applyNumberFormat="1" applyFont="1" applyFill="1" applyBorder="1" applyAlignment="1">
      <alignment horizontal="center" vertical="center" wrapText="1"/>
    </xf>
    <xf numFmtId="0" fontId="6" fillId="0" borderId="1" xfId="52" applyFont="1" applyFill="1" applyBorder="1" applyAlignment="1">
      <alignment vertical="center"/>
    </xf>
    <xf numFmtId="0" fontId="6" fillId="0" borderId="1" xfId="52" applyFont="1" applyFill="1" applyBorder="1" applyAlignment="1">
      <alignment horizontal="center" vertical="center"/>
    </xf>
    <xf numFmtId="0" fontId="6" fillId="0" borderId="1" xfId="45" applyFont="1" applyFill="1" applyBorder="1" applyAlignment="1">
      <alignment horizontal="left" vertical="center" wrapText="1"/>
    </xf>
    <xf numFmtId="177" fontId="6" fillId="0" borderId="1" xfId="45" applyNumberFormat="1" applyFont="1" applyFill="1" applyBorder="1" applyAlignment="1">
      <alignment horizontal="center" vertical="center" shrinkToFit="1"/>
    </xf>
    <xf numFmtId="0" fontId="13" fillId="0" borderId="1" xfId="52" applyFont="1" applyFill="1" applyBorder="1" applyAlignment="1">
      <alignment vertical="center"/>
    </xf>
    <xf numFmtId="43" fontId="12" fillId="0" borderId="1" xfId="55" applyFont="1" applyFill="1" applyBorder="1" applyAlignment="1">
      <alignment horizontal="center" vertical="center" shrinkToFit="1"/>
    </xf>
    <xf numFmtId="177" fontId="12" fillId="0" borderId="4" xfId="45" applyNumberFormat="1" applyFont="1" applyFill="1" applyBorder="1" applyAlignment="1">
      <alignment horizontal="center" vertical="center" shrinkToFit="1"/>
    </xf>
    <xf numFmtId="0" fontId="12" fillId="0" borderId="1" xfId="52" applyFont="1" applyFill="1" applyBorder="1" applyAlignment="1">
      <alignment horizontal="center" vertical="center"/>
    </xf>
    <xf numFmtId="43" fontId="12" fillId="0" borderId="1" xfId="55" applyFont="1" applyFill="1" applyBorder="1" applyAlignment="1">
      <alignment horizontal="right" vertical="center" shrinkToFit="1"/>
    </xf>
    <xf numFmtId="177" fontId="12" fillId="0" borderId="1" xfId="56" applyNumberFormat="1" applyFont="1" applyFill="1" applyBorder="1" applyAlignment="1">
      <alignment horizontal="center" vertical="center" shrinkToFit="1"/>
    </xf>
    <xf numFmtId="178" fontId="6" fillId="0" borderId="1" xfId="45" applyNumberFormat="1" applyFont="1" applyFill="1" applyBorder="1" applyAlignment="1">
      <alignment horizontal="center" vertical="center" shrinkToFit="1"/>
    </xf>
    <xf numFmtId="43" fontId="6" fillId="0" borderId="1" xfId="55" applyFont="1" applyFill="1" applyBorder="1" applyAlignment="1">
      <alignment horizontal="right" vertical="center" shrinkToFit="1"/>
    </xf>
    <xf numFmtId="177" fontId="12" fillId="0" borderId="1" xfId="55" applyNumberFormat="1" applyFont="1" applyFill="1" applyBorder="1" applyAlignment="1">
      <alignment horizontal="center" vertical="center" shrinkToFit="1"/>
    </xf>
    <xf numFmtId="0" fontId="15" fillId="0" borderId="0" xfId="52" applyFont="1" applyFill="1"/>
    <xf numFmtId="0" fontId="5" fillId="0" borderId="0" xfId="52" applyFont="1" applyFill="1" applyAlignment="1">
      <alignment horizontal="center" vertical="center"/>
    </xf>
    <xf numFmtId="43" fontId="12" fillId="0" borderId="1" xfId="55" applyFont="1" applyFill="1" applyBorder="1" applyAlignment="1">
      <alignment horizontal="center" vertical="center"/>
    </xf>
    <xf numFmtId="178" fontId="12" fillId="0" borderId="1" xfId="56" applyNumberFormat="1" applyFont="1" applyFill="1" applyBorder="1" applyAlignment="1">
      <alignment horizontal="center" vertical="center" shrinkToFit="1"/>
    </xf>
    <xf numFmtId="43" fontId="6" fillId="0" borderId="1" xfId="55" applyFont="1" applyFill="1" applyBorder="1" applyAlignment="1">
      <alignment horizontal="center" vertical="center" wrapText="1"/>
    </xf>
    <xf numFmtId="178" fontId="12" fillId="0" borderId="1" xfId="55"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1" fillId="0" borderId="2" xfId="0" applyFont="1" applyFill="1" applyBorder="1" applyAlignment="1">
      <alignment vertical="center" wrapText="1"/>
    </xf>
    <xf numFmtId="179" fontId="1" fillId="0" borderId="0" xfId="8" applyNumberFormat="1" applyFont="1" applyFill="1" applyAlignment="1">
      <alignment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179" fontId="3" fillId="0" borderId="0" xfId="8" applyNumberFormat="1" applyFont="1" applyFill="1" applyAlignment="1">
      <alignment horizontal="center" vertical="center" wrapText="1"/>
    </xf>
    <xf numFmtId="179" fontId="1" fillId="0" borderId="0" xfId="8" applyNumberFormat="1" applyFont="1" applyFill="1" applyAlignment="1">
      <alignment horizontal="center" vertical="center" wrapText="1"/>
    </xf>
    <xf numFmtId="179" fontId="2" fillId="0" borderId="1" xfId="8" applyNumberFormat="1" applyFont="1" applyFill="1" applyBorder="1" applyAlignment="1">
      <alignment horizontal="center" vertical="center" wrapText="1"/>
    </xf>
    <xf numFmtId="181" fontId="1" fillId="0" borderId="1" xfId="8" applyNumberFormat="1" applyFont="1" applyFill="1" applyBorder="1" applyAlignment="1">
      <alignment vertical="center" wrapText="1"/>
    </xf>
    <xf numFmtId="179" fontId="1" fillId="4" borderId="1" xfId="8" applyNumberFormat="1" applyFont="1" applyFill="1" applyBorder="1" applyAlignment="1">
      <alignment vertical="center" wrapText="1"/>
    </xf>
    <xf numFmtId="43" fontId="1" fillId="4" borderId="1" xfId="8" applyFont="1" applyFill="1" applyBorder="1" applyAlignment="1">
      <alignment vertical="center" wrapText="1"/>
    </xf>
    <xf numFmtId="0" fontId="9" fillId="4" borderId="1" xfId="0" applyFont="1" applyFill="1" applyBorder="1" applyAlignment="1">
      <alignment vertical="center" wrapText="1"/>
    </xf>
    <xf numFmtId="0" fontId="10" fillId="0" borderId="0" xfId="52" applyFont="1" applyFill="1" applyAlignment="1">
      <alignment vertical="center"/>
    </xf>
    <xf numFmtId="0" fontId="12" fillId="0" borderId="0" xfId="52" applyFont="1" applyFill="1" applyAlignment="1">
      <alignment vertical="center"/>
    </xf>
    <xf numFmtId="0" fontId="1" fillId="0" borderId="0" xfId="0" applyFont="1" applyFill="1">
      <alignment vertical="center"/>
    </xf>
    <xf numFmtId="176" fontId="1" fillId="0" borderId="0" xfId="55" applyNumberFormat="1" applyFont="1" applyFill="1" applyAlignment="1">
      <alignment vertical="center"/>
    </xf>
    <xf numFmtId="182" fontId="5" fillId="0" borderId="0" xfId="52" applyNumberFormat="1" applyFont="1" applyFill="1" applyAlignment="1">
      <alignment horizontal="center" vertical="center"/>
    </xf>
    <xf numFmtId="43" fontId="1" fillId="0" borderId="0" xfId="55" applyNumberFormat="1" applyFont="1" applyFill="1" applyAlignment="1">
      <alignment horizontal="center" vertical="center"/>
    </xf>
    <xf numFmtId="0" fontId="5" fillId="0" borderId="0" xfId="52" applyFont="1" applyFill="1" applyAlignment="1">
      <alignment vertical="center" wrapText="1"/>
    </xf>
    <xf numFmtId="0" fontId="16" fillId="0" borderId="0" xfId="47" applyFont="1" applyFill="1" applyAlignment="1">
      <alignment horizontal="center" vertical="center"/>
    </xf>
    <xf numFmtId="176" fontId="16" fillId="0" borderId="0" xfId="47" applyNumberFormat="1" applyFont="1" applyFill="1" applyAlignment="1">
      <alignment horizontal="center" vertical="center"/>
    </xf>
    <xf numFmtId="182" fontId="16" fillId="0" borderId="0" xfId="47" applyNumberFormat="1" applyFont="1" applyFill="1" applyAlignment="1">
      <alignment horizontal="center" vertical="center"/>
    </xf>
    <xf numFmtId="43" fontId="16" fillId="0" borderId="0" xfId="47" applyNumberFormat="1" applyFont="1" applyFill="1" applyAlignment="1">
      <alignment horizontal="center" vertical="center"/>
    </xf>
    <xf numFmtId="176" fontId="12" fillId="0" borderId="1" xfId="55" applyNumberFormat="1" applyFont="1" applyFill="1" applyBorder="1" applyAlignment="1">
      <alignment horizontal="center" vertical="center" wrapText="1"/>
    </xf>
    <xf numFmtId="182" fontId="12" fillId="0" borderId="1" xfId="45" applyNumberFormat="1" applyFont="1" applyFill="1" applyBorder="1" applyAlignment="1">
      <alignment horizontal="center" vertical="center" wrapText="1"/>
    </xf>
    <xf numFmtId="43" fontId="12" fillId="0" borderId="1" xfId="55" applyNumberFormat="1" applyFont="1" applyFill="1" applyBorder="1" applyAlignment="1">
      <alignment horizontal="center" vertical="center" wrapText="1"/>
    </xf>
    <xf numFmtId="0" fontId="17" fillId="0" borderId="1" xfId="45" applyFont="1" applyFill="1" applyBorder="1" applyAlignment="1">
      <alignment horizontal="left" vertical="center" wrapText="1"/>
    </xf>
    <xf numFmtId="43" fontId="12" fillId="0" borderId="1" xfId="55" applyFont="1" applyFill="1" applyBorder="1" applyAlignment="1">
      <alignment horizontal="right" vertical="center" wrapText="1"/>
    </xf>
    <xf numFmtId="180" fontId="12" fillId="0" borderId="1" xfId="45" applyNumberFormat="1" applyFont="1" applyFill="1" applyBorder="1" applyAlignment="1">
      <alignment horizontal="right" vertical="center" wrapText="1"/>
    </xf>
    <xf numFmtId="43" fontId="12" fillId="0" borderId="1" xfId="55" applyNumberFormat="1" applyFont="1" applyFill="1" applyBorder="1" applyAlignment="1">
      <alignment horizontal="right" vertical="center" wrapText="1"/>
    </xf>
    <xf numFmtId="176" fontId="6" fillId="0" borderId="1" xfId="55" applyNumberFormat="1" applyFont="1" applyFill="1" applyBorder="1" applyAlignment="1">
      <alignment horizontal="center" vertical="center" shrinkToFit="1"/>
    </xf>
    <xf numFmtId="182" fontId="6" fillId="0" borderId="1" xfId="45" applyNumberFormat="1" applyFont="1" applyFill="1" applyBorder="1" applyAlignment="1">
      <alignment horizontal="center" vertical="center" shrinkToFit="1"/>
    </xf>
    <xf numFmtId="178" fontId="6" fillId="0" borderId="1" xfId="45" applyNumberFormat="1" applyFont="1" applyFill="1" applyBorder="1" applyAlignment="1">
      <alignment horizontal="right" vertical="center" shrinkToFit="1"/>
    </xf>
    <xf numFmtId="43" fontId="6" fillId="0" borderId="1" xfId="55" applyNumberFormat="1" applyFont="1" applyFill="1" applyBorder="1" applyAlignment="1">
      <alignment horizontal="right" vertical="center" shrinkToFit="1"/>
    </xf>
    <xf numFmtId="0" fontId="11" fillId="0" borderId="1" xfId="0" applyFont="1" applyFill="1" applyBorder="1" applyAlignment="1">
      <alignment horizontal="center" vertical="center" wrapText="1"/>
    </xf>
    <xf numFmtId="176" fontId="6" fillId="0" borderId="1" xfId="55" applyNumberFormat="1" applyFont="1" applyFill="1" applyBorder="1" applyAlignment="1">
      <alignment horizontal="right" vertical="center" shrinkToFit="1"/>
    </xf>
    <xf numFmtId="177" fontId="6" fillId="0" borderId="1" xfId="45" applyNumberFormat="1" applyFont="1" applyFill="1" applyBorder="1" applyAlignment="1">
      <alignment horizontal="right" vertical="center" shrinkToFit="1"/>
    </xf>
    <xf numFmtId="182" fontId="1" fillId="0" borderId="1" xfId="52" applyNumberFormat="1" applyFont="1" applyFill="1" applyBorder="1" applyAlignment="1">
      <alignment horizontal="center" vertical="center" wrapText="1"/>
    </xf>
    <xf numFmtId="176" fontId="12" fillId="0" borderId="1" xfId="55" applyNumberFormat="1" applyFont="1" applyFill="1" applyBorder="1" applyAlignment="1">
      <alignment horizontal="right" vertical="center" shrinkToFit="1"/>
    </xf>
    <xf numFmtId="182" fontId="12" fillId="0" borderId="1" xfId="55" applyNumberFormat="1" applyFont="1" applyFill="1" applyBorder="1" applyAlignment="1">
      <alignment horizontal="center" vertical="center" shrinkToFit="1"/>
    </xf>
    <xf numFmtId="43" fontId="12" fillId="0" borderId="1" xfId="55" applyNumberFormat="1" applyFont="1" applyFill="1" applyBorder="1" applyAlignment="1">
      <alignment horizontal="right" vertical="center" shrinkToFit="1"/>
    </xf>
    <xf numFmtId="176" fontId="12" fillId="0" borderId="1" xfId="55" applyNumberFormat="1" applyFont="1" applyFill="1" applyBorder="1" applyAlignment="1">
      <alignment horizontal="right" vertical="center" wrapText="1"/>
    </xf>
    <xf numFmtId="182" fontId="6" fillId="0" borderId="1" xfId="45" applyNumberFormat="1" applyFont="1" applyFill="1" applyBorder="1" applyAlignment="1">
      <alignment horizontal="center" vertical="center" wrapText="1"/>
    </xf>
    <xf numFmtId="43" fontId="6" fillId="0" borderId="1" xfId="55" applyFont="1" applyFill="1" applyBorder="1" applyAlignment="1">
      <alignment horizontal="right" vertical="center" wrapText="1"/>
    </xf>
    <xf numFmtId="180" fontId="6" fillId="0" borderId="1" xfId="45" applyNumberFormat="1" applyFont="1" applyFill="1" applyBorder="1" applyAlignment="1">
      <alignment horizontal="right" vertical="center" wrapText="1"/>
    </xf>
    <xf numFmtId="43" fontId="6" fillId="0" borderId="1" xfId="55" applyNumberFormat="1" applyFont="1" applyFill="1" applyBorder="1" applyAlignment="1">
      <alignment horizontal="right" vertical="center" wrapText="1"/>
    </xf>
    <xf numFmtId="0" fontId="12" fillId="0" borderId="1" xfId="52" applyFont="1" applyFill="1" applyBorder="1" applyAlignment="1">
      <alignment vertical="center"/>
    </xf>
    <xf numFmtId="176" fontId="6" fillId="0" borderId="1" xfId="52" applyNumberFormat="1" applyFont="1" applyFill="1" applyBorder="1" applyAlignment="1">
      <alignment horizontal="right" vertical="center"/>
    </xf>
    <xf numFmtId="182" fontId="6" fillId="0" borderId="1" xfId="52" applyNumberFormat="1" applyFont="1" applyFill="1" applyBorder="1" applyAlignment="1">
      <alignment horizontal="center" vertical="center"/>
    </xf>
    <xf numFmtId="0" fontId="6" fillId="0" borderId="1" xfId="52" applyFont="1" applyFill="1" applyBorder="1" applyAlignment="1">
      <alignment horizontal="right" vertical="center"/>
    </xf>
    <xf numFmtId="43" fontId="6" fillId="0" borderId="1" xfId="52" applyNumberFormat="1" applyFont="1" applyFill="1" applyBorder="1" applyAlignment="1">
      <alignment horizontal="right" vertical="center"/>
    </xf>
    <xf numFmtId="182" fontId="12" fillId="0" borderId="1" xfId="56" applyNumberFormat="1" applyFont="1" applyFill="1" applyBorder="1" applyAlignment="1">
      <alignment horizontal="center" vertical="center" shrinkToFit="1"/>
    </xf>
    <xf numFmtId="177" fontId="12" fillId="0" borderId="1" xfId="55" applyNumberFormat="1" applyFont="1" applyFill="1" applyBorder="1" applyAlignment="1">
      <alignment horizontal="right" vertical="center" shrinkToFit="1"/>
    </xf>
    <xf numFmtId="178" fontId="12" fillId="0" borderId="1" xfId="55" applyNumberFormat="1" applyFont="1" applyFill="1" applyBorder="1" applyAlignment="1">
      <alignment horizontal="right" vertical="center" shrinkToFit="1"/>
    </xf>
    <xf numFmtId="182" fontId="6" fillId="0" borderId="1" xfId="55" applyNumberFormat="1" applyFont="1" applyFill="1" applyBorder="1" applyAlignment="1">
      <alignment horizontal="center" vertical="center" shrinkToFit="1"/>
    </xf>
    <xf numFmtId="0" fontId="12" fillId="0" borderId="1" xfId="52" applyNumberFormat="1" applyFont="1" applyFill="1" applyBorder="1" applyAlignment="1">
      <alignment horizontal="center" vertical="center" wrapText="1"/>
    </xf>
    <xf numFmtId="0" fontId="16" fillId="0" borderId="0" xfId="47" applyFont="1" applyFill="1" applyAlignment="1">
      <alignment horizontal="center" vertical="center" wrapText="1"/>
    </xf>
    <xf numFmtId="31" fontId="5" fillId="0" borderId="0" xfId="52" applyNumberFormat="1" applyFont="1" applyFill="1" applyAlignment="1">
      <alignment vertical="center" wrapText="1"/>
    </xf>
    <xf numFmtId="183" fontId="12" fillId="0" borderId="1" xfId="45" applyNumberFormat="1" applyFont="1" applyFill="1" applyBorder="1" applyAlignment="1">
      <alignment horizontal="center" vertical="center" wrapText="1"/>
    </xf>
    <xf numFmtId="0" fontId="6" fillId="0" borderId="1" xfId="45" applyFont="1" applyFill="1" applyBorder="1" applyAlignment="1">
      <alignment horizontal="center" vertical="center" wrapText="1"/>
    </xf>
    <xf numFmtId="0" fontId="18" fillId="0" borderId="1" xfId="45" applyFont="1" applyFill="1" applyBorder="1" applyAlignment="1">
      <alignment horizontal="left" vertical="center" wrapText="1"/>
    </xf>
    <xf numFmtId="0" fontId="12" fillId="0" borderId="1" xfId="52" applyFont="1" applyFill="1" applyBorder="1" applyAlignment="1">
      <alignment vertical="center" wrapText="1"/>
    </xf>
    <xf numFmtId="43" fontId="19" fillId="0" borderId="1" xfId="55" applyFont="1" applyFill="1" applyBorder="1" applyAlignment="1">
      <alignment horizontal="right" vertical="center" shrinkToFit="1"/>
    </xf>
    <xf numFmtId="43" fontId="19" fillId="0" borderId="1" xfId="55" applyFont="1" applyFill="1" applyBorder="1" applyAlignment="1">
      <alignment horizontal="right" vertical="center" wrapText="1"/>
    </xf>
    <xf numFmtId="183" fontId="6" fillId="0" borderId="1" xfId="45" applyNumberFormat="1" applyFont="1" applyFill="1" applyBorder="1" applyAlignment="1">
      <alignment horizontal="center" vertical="center" wrapText="1"/>
    </xf>
    <xf numFmtId="0" fontId="11" fillId="0" borderId="1" xfId="52" applyFont="1" applyFill="1" applyBorder="1" applyAlignment="1">
      <alignment horizontal="right" vertical="center"/>
    </xf>
    <xf numFmtId="0" fontId="6" fillId="0" borderId="1" xfId="52" applyFont="1" applyFill="1" applyBorder="1" applyAlignment="1">
      <alignment vertical="center" wrapText="1"/>
    </xf>
    <xf numFmtId="0" fontId="13" fillId="0" borderId="1" xfId="52" applyFont="1" applyFill="1" applyBorder="1" applyAlignment="1">
      <alignment vertical="center" wrapText="1"/>
    </xf>
    <xf numFmtId="43" fontId="11" fillId="0" borderId="1" xfId="55" applyFont="1" applyFill="1" applyBorder="1" applyAlignment="1">
      <alignment horizontal="right" vertical="center" shrinkToFit="1"/>
    </xf>
    <xf numFmtId="177" fontId="19" fillId="0" borderId="1" xfId="55" applyNumberFormat="1" applyFont="1" applyFill="1" applyBorder="1" applyAlignment="1">
      <alignment horizontal="right" vertical="center" shrinkToFit="1"/>
    </xf>
    <xf numFmtId="0" fontId="6" fillId="0" borderId="0" xfId="52" applyFont="1" applyFill="1" applyAlignment="1">
      <alignment horizontal="center" vertical="center" wrapText="1"/>
    </xf>
    <xf numFmtId="0" fontId="6" fillId="0" borderId="0" xfId="52" applyFont="1" applyFill="1" applyAlignment="1">
      <alignment vertical="center" wrapText="1"/>
    </xf>
    <xf numFmtId="4" fontId="5" fillId="0" borderId="0" xfId="52" applyNumberFormat="1" applyFont="1" applyFill="1"/>
    <xf numFmtId="4" fontId="5" fillId="0" borderId="0" xfId="52" applyNumberFormat="1" applyFont="1" applyFill="1" applyAlignment="1">
      <alignment horizontal="justify"/>
    </xf>
    <xf numFmtId="0" fontId="5" fillId="0" borderId="0" xfId="52" applyFont="1" applyFill="1" applyAlignment="1">
      <alignment horizontal="justify"/>
    </xf>
    <xf numFmtId="176" fontId="6" fillId="0" borderId="0" xfId="52" applyNumberFormat="1" applyFont="1" applyFill="1" applyAlignment="1">
      <alignment vertical="center"/>
    </xf>
    <xf numFmtId="43" fontId="6" fillId="0" borderId="0" xfId="52" applyNumberFormat="1" applyFont="1" applyFill="1" applyAlignment="1">
      <alignment vertical="center"/>
    </xf>
    <xf numFmtId="0" fontId="12" fillId="0" borderId="0" xfId="52" applyFont="1" applyFill="1" applyAlignment="1">
      <alignment vertical="center" wrapText="1"/>
    </xf>
    <xf numFmtId="0" fontId="1" fillId="0" borderId="0" xfId="0" applyFont="1" applyFill="1" applyAlignment="1">
      <alignment vertical="center" wrapText="1"/>
    </xf>
    <xf numFmtId="0" fontId="13" fillId="0" borderId="0" xfId="52" applyFont="1" applyFill="1" applyAlignment="1">
      <alignment vertical="center" wrapText="1"/>
    </xf>
    <xf numFmtId="43" fontId="6" fillId="0" borderId="1" xfId="8" applyFont="1" applyFill="1" applyBorder="1" applyAlignment="1">
      <alignment horizontal="right" vertical="center" shrinkToFit="1"/>
    </xf>
    <xf numFmtId="182" fontId="12" fillId="0" borderId="1" xfId="45" applyNumberFormat="1" applyFont="1" applyFill="1" applyBorder="1" applyAlignment="1">
      <alignment horizontal="center" vertical="center"/>
    </xf>
    <xf numFmtId="43" fontId="12" fillId="0" borderId="1" xfId="8" applyFont="1" applyFill="1" applyBorder="1" applyAlignment="1">
      <alignment horizontal="right" vertical="center" wrapText="1"/>
    </xf>
    <xf numFmtId="43" fontId="6" fillId="0" borderId="1" xfId="8" applyFont="1" applyFill="1" applyBorder="1" applyAlignment="1">
      <alignment horizontal="right" vertical="center"/>
    </xf>
    <xf numFmtId="49" fontId="6" fillId="0" borderId="1" xfId="52" applyNumberFormat="1" applyFont="1" applyFill="1" applyBorder="1" applyAlignment="1">
      <alignment horizontal="center" vertical="center"/>
    </xf>
    <xf numFmtId="0" fontId="11" fillId="0" borderId="0" xfId="0" applyFont="1" applyFill="1" applyBorder="1" applyAlignment="1">
      <alignment horizontal="center" vertical="center" wrapText="1"/>
    </xf>
    <xf numFmtId="4" fontId="4" fillId="0" borderId="0" xfId="0" applyNumberFormat="1" applyFont="1" applyAlignment="1">
      <alignment horizontal="justify" vertical="center"/>
    </xf>
    <xf numFmtId="0" fontId="4" fillId="0" borderId="0" xfId="0" applyFont="1" applyAlignment="1">
      <alignment horizontal="justify" vertical="center"/>
    </xf>
    <xf numFmtId="43" fontId="6" fillId="0" borderId="1" xfId="8" applyFont="1" applyFill="1" applyBorder="1" applyAlignment="1">
      <alignment horizontal="center" vertical="center" shrinkToFit="1"/>
    </xf>
    <xf numFmtId="43" fontId="19" fillId="0" borderId="1" xfId="8" applyFont="1" applyFill="1" applyBorder="1" applyAlignment="1">
      <alignment horizontal="right" vertical="center" wrapText="1"/>
    </xf>
    <xf numFmtId="43" fontId="11" fillId="0" borderId="1" xfId="8" applyFont="1" applyFill="1" applyBorder="1" applyAlignment="1">
      <alignment horizontal="right" vertical="center"/>
    </xf>
    <xf numFmtId="43" fontId="6" fillId="0" borderId="1" xfId="8" applyFont="1" applyFill="1" applyBorder="1" applyAlignment="1">
      <alignment vertical="center"/>
    </xf>
    <xf numFmtId="0" fontId="8" fillId="0" borderId="0" xfId="0" applyFont="1" applyFill="1" applyAlignment="1">
      <alignment vertical="center" wrapText="1"/>
    </xf>
    <xf numFmtId="43" fontId="11" fillId="0" borderId="1" xfId="8" applyFont="1" applyFill="1" applyBorder="1" applyAlignment="1">
      <alignment horizontal="right" vertical="center" shrinkToFit="1"/>
    </xf>
    <xf numFmtId="43" fontId="6" fillId="0" borderId="1" xfId="8"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xf>
    <xf numFmtId="0" fontId="0" fillId="0" borderId="0" xfId="0" applyBorder="1" applyAlignment="1">
      <alignment horizontal="center" vertical="center"/>
    </xf>
    <xf numFmtId="0" fontId="20" fillId="0" borderId="11" xfId="0" applyFont="1" applyBorder="1" applyAlignment="1">
      <alignment horizontal="left" vertical="center" wrapText="1"/>
    </xf>
    <xf numFmtId="0" fontId="6" fillId="0" borderId="0" xfId="52" applyFont="1" applyFill="1" applyBorder="1" applyAlignment="1">
      <alignment horizontal="center" vertical="center"/>
    </xf>
    <xf numFmtId="0" fontId="6" fillId="0" borderId="1" xfId="52" applyFont="1" applyFill="1" applyBorder="1" applyAlignment="1">
      <alignment horizontal="left" vertical="center"/>
    </xf>
    <xf numFmtId="178" fontId="6" fillId="0" borderId="0" xfId="45" applyNumberFormat="1" applyFont="1" applyFill="1" applyBorder="1" applyAlignment="1">
      <alignment horizontal="center" vertical="center" shrinkToFit="1"/>
    </xf>
    <xf numFmtId="0" fontId="0" fillId="0" borderId="2" xfId="0" applyBorder="1">
      <alignment vertical="center"/>
    </xf>
    <xf numFmtId="0" fontId="5" fillId="0" borderId="0" xfId="52" applyFont="1" applyFill="1" applyAlignment="1">
      <alignment horizontal="left" vertical="center"/>
    </xf>
    <xf numFmtId="0" fontId="0" fillId="0" borderId="0" xfId="0"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178" fontId="12" fillId="0" borderId="1" xfId="45" applyNumberFormat="1" applyFont="1" applyFill="1" applyBorder="1" applyAlignment="1">
      <alignment horizontal="center" vertical="center" shrinkToFit="1"/>
    </xf>
    <xf numFmtId="0" fontId="5" fillId="0" borderId="1" xfId="52" applyFont="1" applyFill="1" applyBorder="1" applyAlignment="1">
      <alignment horizontal="center" vertical="center"/>
    </xf>
    <xf numFmtId="0" fontId="0" fillId="4" borderId="0" xfId="0" applyFill="1">
      <alignment vertical="center"/>
    </xf>
    <xf numFmtId="0" fontId="0" fillId="4" borderId="0" xfId="0" applyFill="1" applyAlignment="1">
      <alignment horizontal="center" vertical="center"/>
    </xf>
    <xf numFmtId="178" fontId="6" fillId="4" borderId="1" xfId="45" applyNumberFormat="1" applyFont="1" applyFill="1" applyBorder="1" applyAlignment="1">
      <alignment horizontal="center" vertical="center" shrinkToFit="1"/>
    </xf>
    <xf numFmtId="0" fontId="12" fillId="4" borderId="1" xfId="45" applyFont="1" applyFill="1" applyBorder="1" applyAlignment="1">
      <alignment horizontal="left" vertical="center" wrapText="1"/>
    </xf>
    <xf numFmtId="176" fontId="12" fillId="4" borderId="1" xfId="55" applyNumberFormat="1" applyFont="1" applyFill="1" applyBorder="1" applyAlignment="1">
      <alignment horizontal="right" vertical="center" shrinkToFit="1"/>
    </xf>
    <xf numFmtId="0" fontId="6" fillId="0" borderId="2" xfId="52" applyFont="1" applyFill="1" applyBorder="1" applyAlignment="1">
      <alignment horizontal="center" vertical="center"/>
    </xf>
    <xf numFmtId="178" fontId="6" fillId="0" borderId="2" xfId="45" applyNumberFormat="1" applyFont="1" applyFill="1" applyBorder="1" applyAlignment="1">
      <alignment horizontal="center" vertical="center" shrinkToFit="1"/>
    </xf>
    <xf numFmtId="0" fontId="12" fillId="4" borderId="5" xfId="52" applyNumberFormat="1" applyFont="1" applyFill="1" applyBorder="1" applyAlignment="1">
      <alignment horizontal="center" vertical="center" wrapText="1"/>
    </xf>
    <xf numFmtId="182" fontId="12" fillId="4" borderId="5" xfId="55" applyNumberFormat="1" applyFont="1" applyFill="1" applyBorder="1" applyAlignment="1">
      <alignment horizontal="center" vertical="center" shrinkToFit="1"/>
    </xf>
    <xf numFmtId="0" fontId="6" fillId="0" borderId="0" xfId="52" applyFont="1" applyFill="1" applyBorder="1" applyAlignment="1">
      <alignment horizontal="left" vertical="center"/>
    </xf>
    <xf numFmtId="0" fontId="6" fillId="5" borderId="0" xfId="52" applyFont="1" applyFill="1" applyAlignment="1">
      <alignment horizontal="center" vertical="center"/>
    </xf>
    <xf numFmtId="0" fontId="6" fillId="5" borderId="0" xfId="52" applyFont="1" applyFill="1" applyAlignment="1">
      <alignment vertical="center"/>
    </xf>
    <xf numFmtId="0" fontId="1" fillId="5" borderId="0" xfId="0" applyFont="1" applyFill="1">
      <alignment vertical="center"/>
    </xf>
    <xf numFmtId="0" fontId="5" fillId="5" borderId="0" xfId="52" applyFont="1" applyFill="1" applyAlignment="1">
      <alignment vertical="center"/>
    </xf>
    <xf numFmtId="0" fontId="5" fillId="5" borderId="0" xfId="52" applyFont="1" applyFill="1" applyAlignment="1">
      <alignment horizontal="left" vertical="center"/>
    </xf>
    <xf numFmtId="182" fontId="5" fillId="5" borderId="0" xfId="52" applyNumberFormat="1" applyFont="1" applyFill="1" applyAlignment="1">
      <alignment horizontal="center" vertical="center"/>
    </xf>
    <xf numFmtId="0" fontId="5" fillId="5" borderId="0" xfId="52" applyFont="1" applyFill="1" applyAlignment="1">
      <alignment horizontal="center" vertical="center"/>
    </xf>
    <xf numFmtId="43" fontId="1" fillId="5" borderId="0" xfId="8" applyFont="1" applyFill="1" applyAlignment="1">
      <alignment horizontal="center" vertical="center"/>
    </xf>
    <xf numFmtId="0" fontId="5" fillId="5" borderId="0" xfId="52" applyFont="1" applyFill="1" applyAlignment="1">
      <alignment vertical="center" wrapText="1"/>
    </xf>
    <xf numFmtId="0" fontId="21" fillId="5" borderId="0" xfId="47" applyFont="1" applyFill="1" applyAlignment="1">
      <alignment horizontal="center" vertical="center" wrapText="1"/>
    </xf>
    <xf numFmtId="0" fontId="22" fillId="5" borderId="1" xfId="45" applyFont="1" applyFill="1" applyBorder="1" applyAlignment="1">
      <alignment horizontal="center" vertical="center" wrapText="1"/>
    </xf>
    <xf numFmtId="182" fontId="22" fillId="5" borderId="1" xfId="45" applyNumberFormat="1" applyFont="1" applyFill="1" applyBorder="1" applyAlignment="1">
      <alignment horizontal="center" vertical="center" wrapText="1"/>
    </xf>
    <xf numFmtId="43" fontId="22" fillId="5" borderId="1" xfId="8" applyFont="1" applyFill="1" applyBorder="1" applyAlignment="1">
      <alignment horizontal="center" vertical="center"/>
    </xf>
    <xf numFmtId="0" fontId="6" fillId="5" borderId="0" xfId="52" applyFont="1" applyFill="1" applyAlignment="1">
      <alignment horizontal="center" vertical="center" wrapText="1"/>
    </xf>
    <xf numFmtId="43" fontId="22" fillId="5" borderId="1" xfId="8" applyFont="1" applyFill="1" applyBorder="1" applyAlignment="1">
      <alignment horizontal="center" vertical="center" wrapText="1"/>
    </xf>
    <xf numFmtId="0" fontId="22" fillId="5" borderId="6" xfId="45" applyFont="1" applyFill="1" applyBorder="1" applyAlignment="1">
      <alignment vertical="center"/>
    </xf>
    <xf numFmtId="0" fontId="22" fillId="5" borderId="7" xfId="45" applyFont="1" applyFill="1" applyBorder="1" applyAlignment="1">
      <alignment vertical="center"/>
    </xf>
    <xf numFmtId="0" fontId="22" fillId="5" borderId="2" xfId="45" applyFont="1" applyFill="1" applyBorder="1" applyAlignment="1">
      <alignment vertical="center"/>
    </xf>
    <xf numFmtId="0" fontId="6" fillId="5" borderId="0" xfId="52" applyFont="1" applyFill="1" applyAlignment="1">
      <alignment vertical="center" wrapText="1"/>
    </xf>
    <xf numFmtId="0" fontId="23" fillId="5" borderId="1" xfId="0" applyFont="1" applyFill="1" applyBorder="1" applyAlignment="1">
      <alignment horizontal="center" vertical="center"/>
    </xf>
    <xf numFmtId="0" fontId="23" fillId="5" borderId="1" xfId="0" applyFont="1" applyFill="1" applyBorder="1" applyAlignment="1">
      <alignment horizontal="left" vertical="center"/>
    </xf>
    <xf numFmtId="0" fontId="23" fillId="5" borderId="1" xfId="45" applyNumberFormat="1" applyFont="1" applyFill="1" applyBorder="1" applyAlignment="1">
      <alignment horizontal="center" vertical="center" shrinkToFit="1"/>
    </xf>
    <xf numFmtId="178" fontId="23" fillId="5" borderId="1" xfId="45" applyNumberFormat="1" applyFont="1" applyFill="1" applyBorder="1" applyAlignment="1">
      <alignment horizontal="center" vertical="center" shrinkToFit="1"/>
    </xf>
    <xf numFmtId="43" fontId="23" fillId="5" borderId="1" xfId="8" applyFont="1" applyFill="1" applyBorder="1" applyAlignment="1">
      <alignment horizontal="center" vertical="center" shrinkToFit="1"/>
    </xf>
    <xf numFmtId="0" fontId="23" fillId="5" borderId="1" xfId="0" applyFont="1" applyFill="1" applyBorder="1" applyAlignment="1">
      <alignment horizontal="left" vertical="center" wrapText="1"/>
    </xf>
    <xf numFmtId="181" fontId="23" fillId="5" borderId="1" xfId="8" applyNumberFormat="1" applyFont="1" applyFill="1" applyBorder="1" applyAlignment="1">
      <alignment horizontal="center" vertical="center" shrinkToFit="1"/>
    </xf>
    <xf numFmtId="43" fontId="22" fillId="5" borderId="1" xfId="8" applyFont="1" applyFill="1" applyBorder="1" applyAlignment="1">
      <alignment horizontal="center" vertical="center" shrinkToFit="1"/>
    </xf>
    <xf numFmtId="0" fontId="23" fillId="5" borderId="1" xfId="45" applyNumberFormat="1" applyFont="1" applyFill="1" applyBorder="1" applyAlignment="1">
      <alignment horizontal="center" vertical="center"/>
    </xf>
    <xf numFmtId="0" fontId="1" fillId="5" borderId="0" xfId="0" applyFont="1" applyFill="1" applyAlignment="1">
      <alignment vertical="center" wrapText="1"/>
    </xf>
    <xf numFmtId="184" fontId="22" fillId="5" borderId="6" xfId="45" applyNumberFormat="1" applyFont="1" applyFill="1" applyBorder="1" applyAlignment="1">
      <alignment vertical="center"/>
    </xf>
    <xf numFmtId="184" fontId="22" fillId="5" borderId="7" xfId="45" applyNumberFormat="1" applyFont="1" applyFill="1" applyBorder="1" applyAlignment="1">
      <alignment vertical="center"/>
    </xf>
    <xf numFmtId="184" fontId="22" fillId="5" borderId="2" xfId="45" applyNumberFormat="1" applyFont="1" applyFill="1" applyBorder="1" applyAlignment="1">
      <alignment vertical="center"/>
    </xf>
    <xf numFmtId="0" fontId="23" fillId="5" borderId="1" xfId="52" applyNumberFormat="1" applyFont="1" applyFill="1" applyBorder="1" applyAlignment="1">
      <alignment horizontal="center" vertical="center"/>
    </xf>
    <xf numFmtId="0" fontId="23" fillId="5" borderId="1" xfId="52" applyFont="1" applyFill="1" applyBorder="1" applyAlignment="1">
      <alignment horizontal="center" vertical="center"/>
    </xf>
    <xf numFmtId="0" fontId="22" fillId="5" borderId="6" xfId="56" applyFont="1" applyFill="1" applyBorder="1" applyAlignment="1">
      <alignment vertical="center"/>
    </xf>
    <xf numFmtId="0" fontId="22" fillId="5" borderId="7" xfId="56" applyFont="1" applyFill="1" applyBorder="1" applyAlignment="1">
      <alignment vertical="center"/>
    </xf>
    <xf numFmtId="0" fontId="22" fillId="5" borderId="2" xfId="56" applyFont="1" applyFill="1" applyBorder="1" applyAlignment="1">
      <alignment vertical="center"/>
    </xf>
    <xf numFmtId="0" fontId="23" fillId="5" borderId="1" xfId="52" applyFont="1" applyFill="1" applyBorder="1" applyAlignment="1">
      <alignment horizontal="left" vertical="center"/>
    </xf>
    <xf numFmtId="182" fontId="23" fillId="5" borderId="1" xfId="45" applyNumberFormat="1" applyFont="1" applyFill="1" applyBorder="1" applyAlignment="1">
      <alignment horizontal="center" vertical="center" shrinkToFit="1"/>
    </xf>
    <xf numFmtId="0" fontId="23" fillId="5" borderId="5" xfId="52" applyFont="1" applyFill="1" applyBorder="1" applyAlignment="1">
      <alignment horizontal="center" vertical="center"/>
    </xf>
    <xf numFmtId="0" fontId="23" fillId="5" borderId="5" xfId="0" applyFont="1" applyFill="1" applyBorder="1" applyAlignment="1">
      <alignment horizontal="left" vertical="center"/>
    </xf>
    <xf numFmtId="182" fontId="23" fillId="5" borderId="5" xfId="45" applyNumberFormat="1" applyFont="1" applyFill="1" applyBorder="1" applyAlignment="1">
      <alignment horizontal="center" vertical="center" shrinkToFit="1"/>
    </xf>
    <xf numFmtId="43" fontId="23" fillId="5" borderId="5" xfId="8" applyFont="1" applyFill="1" applyBorder="1" applyAlignment="1">
      <alignment horizontal="center" vertical="center" shrinkToFit="1"/>
    </xf>
    <xf numFmtId="43" fontId="1" fillId="5" borderId="5" xfId="8"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千位分隔 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常规_民办养老服务机构建设补贴资助申请表_1" xf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千位分隔 2" xfId="55"/>
    <cellStyle name="常规_省级养老专项资金资助项目申请、汇总表（定稿）" xfId="56"/>
    <cellStyle name="千位分隔 3"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26412;&#22320;&#30913;&#30424;\2018\2018&#27665;&#25919;\2018&#20859;&#32769;&#25253;&#21578;1024\&#20859;&#32769;&#38498;&#25253;&#21578;1026\&#20859;&#32769;&#38498;&#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建设补助申请"/>
      <sheetName val="以奖代补"/>
      <sheetName val="养老服务信息平台补助项目"/>
    </sheetNames>
    <sheetDataSet>
      <sheetData sheetId="0">
        <row r="24">
          <cell r="T24">
            <v>25</v>
          </cell>
        </row>
      </sheetData>
      <sheetData sheetId="1">
        <row r="6">
          <cell r="L6">
            <v>40</v>
          </cell>
        </row>
      </sheetData>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56"/>
  <sheetViews>
    <sheetView tabSelected="1" workbookViewId="0">
      <pane xSplit="2" ySplit="4" topLeftCell="C5" activePane="bottomRight" state="frozen"/>
      <selection/>
      <selection pane="topRight"/>
      <selection pane="bottomLeft"/>
      <selection pane="bottomRight" activeCell="A29" sqref="A29:A38"/>
    </sheetView>
  </sheetViews>
  <sheetFormatPr defaultColWidth="9" defaultRowHeight="28.05" customHeight="1" outlineLevelCol="7"/>
  <cols>
    <col min="1" max="1" width="5.78333333333333" style="224" customWidth="1"/>
    <col min="2" max="2" width="39" style="225" customWidth="1"/>
    <col min="3" max="3" width="10.6666666666667" style="226" customWidth="1"/>
    <col min="4" max="4" width="9" style="227" customWidth="1"/>
    <col min="5" max="6" width="10.25" style="228" customWidth="1"/>
    <col min="7" max="7" width="12.375" style="228" customWidth="1"/>
    <col min="8" max="8" width="11" style="229" customWidth="1"/>
    <col min="9" max="9" width="2.625" style="224" customWidth="1"/>
    <col min="10" max="10" width="1.45833333333333" style="224" customWidth="1"/>
    <col min="11" max="236" width="9" style="224"/>
    <col min="237" max="237" width="4.66666666666667" style="224" customWidth="1"/>
    <col min="238" max="238" width="20.3333333333333" style="224" customWidth="1"/>
    <col min="239" max="239" width="11.1083333333333" style="224" customWidth="1"/>
    <col min="240" max="240" width="7.66666666666667" style="224" customWidth="1"/>
    <col min="241" max="241" width="9.44166666666667" style="224" customWidth="1"/>
    <col min="242" max="242" width="9.66666666666667" style="224" customWidth="1"/>
    <col min="243" max="243" width="10.2166666666667" style="224" customWidth="1"/>
    <col min="244" max="244" width="9.66666666666667" style="224" customWidth="1"/>
    <col min="245" max="245" width="10.6666666666667" style="224" customWidth="1"/>
    <col min="246" max="246" width="7.33333333333333" style="224" customWidth="1"/>
    <col min="247" max="247" width="9.66666666666667" style="224" customWidth="1"/>
    <col min="248" max="248" width="12.2166666666667" style="224" customWidth="1"/>
    <col min="249" max="252" width="9" style="224" hidden="1" customWidth="1"/>
    <col min="253" max="253" width="11.6666666666667" style="224" customWidth="1"/>
    <col min="254" max="254" width="9" style="224" hidden="1" customWidth="1"/>
    <col min="255" max="255" width="9.44166666666667" style="224" customWidth="1"/>
    <col min="256" max="256" width="9" style="224" hidden="1" customWidth="1"/>
    <col min="257" max="257" width="10.2166666666667" style="224" customWidth="1"/>
    <col min="258" max="258" width="25.4416666666667" style="224" customWidth="1"/>
    <col min="259" max="259" width="10.2166666666667" style="224" customWidth="1"/>
    <col min="260" max="492" width="9" style="224"/>
    <col min="493" max="493" width="4.66666666666667" style="224" customWidth="1"/>
    <col min="494" max="494" width="20.3333333333333" style="224" customWidth="1"/>
    <col min="495" max="495" width="11.1083333333333" style="224" customWidth="1"/>
    <col min="496" max="496" width="7.66666666666667" style="224" customWidth="1"/>
    <col min="497" max="497" width="9.44166666666667" style="224" customWidth="1"/>
    <col min="498" max="498" width="9.66666666666667" style="224" customWidth="1"/>
    <col min="499" max="499" width="10.2166666666667" style="224" customWidth="1"/>
    <col min="500" max="500" width="9.66666666666667" style="224" customWidth="1"/>
    <col min="501" max="501" width="10.6666666666667" style="224" customWidth="1"/>
    <col min="502" max="502" width="7.33333333333333" style="224" customWidth="1"/>
    <col min="503" max="503" width="9.66666666666667" style="224" customWidth="1"/>
    <col min="504" max="504" width="12.2166666666667" style="224" customWidth="1"/>
    <col min="505" max="508" width="9" style="224" hidden="1" customWidth="1"/>
    <col min="509" max="509" width="11.6666666666667" style="224" customWidth="1"/>
    <col min="510" max="510" width="9" style="224" hidden="1" customWidth="1"/>
    <col min="511" max="511" width="9.44166666666667" style="224" customWidth="1"/>
    <col min="512" max="512" width="9" style="224" hidden="1" customWidth="1"/>
    <col min="513" max="513" width="10.2166666666667" style="224" customWidth="1"/>
    <col min="514" max="514" width="25.4416666666667" style="224" customWidth="1"/>
    <col min="515" max="515" width="10.2166666666667" style="224" customWidth="1"/>
    <col min="516" max="748" width="9" style="224"/>
    <col min="749" max="749" width="4.66666666666667" style="224" customWidth="1"/>
    <col min="750" max="750" width="20.3333333333333" style="224" customWidth="1"/>
    <col min="751" max="751" width="11.1083333333333" style="224" customWidth="1"/>
    <col min="752" max="752" width="7.66666666666667" style="224" customWidth="1"/>
    <col min="753" max="753" width="9.44166666666667" style="224" customWidth="1"/>
    <col min="754" max="754" width="9.66666666666667" style="224" customWidth="1"/>
    <col min="755" max="755" width="10.2166666666667" style="224" customWidth="1"/>
    <col min="756" max="756" width="9.66666666666667" style="224" customWidth="1"/>
    <col min="757" max="757" width="10.6666666666667" style="224" customWidth="1"/>
    <col min="758" max="758" width="7.33333333333333" style="224" customWidth="1"/>
    <col min="759" max="759" width="9.66666666666667" style="224" customWidth="1"/>
    <col min="760" max="760" width="12.2166666666667" style="224" customWidth="1"/>
    <col min="761" max="764" width="9" style="224" hidden="1" customWidth="1"/>
    <col min="765" max="765" width="11.6666666666667" style="224" customWidth="1"/>
    <col min="766" max="766" width="9" style="224" hidden="1" customWidth="1"/>
    <col min="767" max="767" width="9.44166666666667" style="224" customWidth="1"/>
    <col min="768" max="768" width="9" style="224" hidden="1" customWidth="1"/>
    <col min="769" max="769" width="10.2166666666667" style="224" customWidth="1"/>
    <col min="770" max="770" width="25.4416666666667" style="224" customWidth="1"/>
    <col min="771" max="771" width="10.2166666666667" style="224" customWidth="1"/>
    <col min="772" max="1004" width="9" style="224"/>
    <col min="1005" max="1005" width="4.66666666666667" style="224" customWidth="1"/>
    <col min="1006" max="1006" width="20.3333333333333" style="224" customWidth="1"/>
    <col min="1007" max="1007" width="11.1083333333333" style="224" customWidth="1"/>
    <col min="1008" max="1008" width="7.66666666666667" style="224" customWidth="1"/>
    <col min="1009" max="1009" width="9.44166666666667" style="224" customWidth="1"/>
    <col min="1010" max="1010" width="9.66666666666667" style="224" customWidth="1"/>
    <col min="1011" max="1011" width="10.2166666666667" style="224" customWidth="1"/>
    <col min="1012" max="1012" width="9.66666666666667" style="224" customWidth="1"/>
    <col min="1013" max="1013" width="10.6666666666667" style="224" customWidth="1"/>
    <col min="1014" max="1014" width="7.33333333333333" style="224" customWidth="1"/>
    <col min="1015" max="1015" width="9.66666666666667" style="224" customWidth="1"/>
    <col min="1016" max="1016" width="12.2166666666667" style="224" customWidth="1"/>
    <col min="1017" max="1020" width="9" style="224" hidden="1" customWidth="1"/>
    <col min="1021" max="1021" width="11.6666666666667" style="224" customWidth="1"/>
    <col min="1022" max="1022" width="9" style="224" hidden="1" customWidth="1"/>
    <col min="1023" max="1023" width="9.44166666666667" style="224" customWidth="1"/>
    <col min="1024" max="1024" width="9" style="224" hidden="1" customWidth="1"/>
    <col min="1025" max="1025" width="10.2166666666667" style="224" customWidth="1"/>
    <col min="1026" max="1026" width="25.4416666666667" style="224" customWidth="1"/>
    <col min="1027" max="1027" width="10.2166666666667" style="224" customWidth="1"/>
    <col min="1028" max="1260" width="9" style="224"/>
    <col min="1261" max="1261" width="4.66666666666667" style="224" customWidth="1"/>
    <col min="1262" max="1262" width="20.3333333333333" style="224" customWidth="1"/>
    <col min="1263" max="1263" width="11.1083333333333" style="224" customWidth="1"/>
    <col min="1264" max="1264" width="7.66666666666667" style="224" customWidth="1"/>
    <col min="1265" max="1265" width="9.44166666666667" style="224" customWidth="1"/>
    <col min="1266" max="1266" width="9.66666666666667" style="224" customWidth="1"/>
    <col min="1267" max="1267" width="10.2166666666667" style="224" customWidth="1"/>
    <col min="1268" max="1268" width="9.66666666666667" style="224" customWidth="1"/>
    <col min="1269" max="1269" width="10.6666666666667" style="224" customWidth="1"/>
    <col min="1270" max="1270" width="7.33333333333333" style="224" customWidth="1"/>
    <col min="1271" max="1271" width="9.66666666666667" style="224" customWidth="1"/>
    <col min="1272" max="1272" width="12.2166666666667" style="224" customWidth="1"/>
    <col min="1273" max="1276" width="9" style="224" hidden="1" customWidth="1"/>
    <col min="1277" max="1277" width="11.6666666666667" style="224" customWidth="1"/>
    <col min="1278" max="1278" width="9" style="224" hidden="1" customWidth="1"/>
    <col min="1279" max="1279" width="9.44166666666667" style="224" customWidth="1"/>
    <col min="1280" max="1280" width="9" style="224" hidden="1" customWidth="1"/>
    <col min="1281" max="1281" width="10.2166666666667" style="224" customWidth="1"/>
    <col min="1282" max="1282" width="25.4416666666667" style="224" customWidth="1"/>
    <col min="1283" max="1283" width="10.2166666666667" style="224" customWidth="1"/>
    <col min="1284" max="1516" width="9" style="224"/>
    <col min="1517" max="1517" width="4.66666666666667" style="224" customWidth="1"/>
    <col min="1518" max="1518" width="20.3333333333333" style="224" customWidth="1"/>
    <col min="1519" max="1519" width="11.1083333333333" style="224" customWidth="1"/>
    <col min="1520" max="1520" width="7.66666666666667" style="224" customWidth="1"/>
    <col min="1521" max="1521" width="9.44166666666667" style="224" customWidth="1"/>
    <col min="1522" max="1522" width="9.66666666666667" style="224" customWidth="1"/>
    <col min="1523" max="1523" width="10.2166666666667" style="224" customWidth="1"/>
    <col min="1524" max="1524" width="9.66666666666667" style="224" customWidth="1"/>
    <col min="1525" max="1525" width="10.6666666666667" style="224" customWidth="1"/>
    <col min="1526" max="1526" width="7.33333333333333" style="224" customWidth="1"/>
    <col min="1527" max="1527" width="9.66666666666667" style="224" customWidth="1"/>
    <col min="1528" max="1528" width="12.2166666666667" style="224" customWidth="1"/>
    <col min="1529" max="1532" width="9" style="224" hidden="1" customWidth="1"/>
    <col min="1533" max="1533" width="11.6666666666667" style="224" customWidth="1"/>
    <col min="1534" max="1534" width="9" style="224" hidden="1" customWidth="1"/>
    <col min="1535" max="1535" width="9.44166666666667" style="224" customWidth="1"/>
    <col min="1536" max="1536" width="9" style="224" hidden="1" customWidth="1"/>
    <col min="1537" max="1537" width="10.2166666666667" style="224" customWidth="1"/>
    <col min="1538" max="1538" width="25.4416666666667" style="224" customWidth="1"/>
    <col min="1539" max="1539" width="10.2166666666667" style="224" customWidth="1"/>
    <col min="1540" max="1772" width="9" style="224"/>
    <col min="1773" max="1773" width="4.66666666666667" style="224" customWidth="1"/>
    <col min="1774" max="1774" width="20.3333333333333" style="224" customWidth="1"/>
    <col min="1775" max="1775" width="11.1083333333333" style="224" customWidth="1"/>
    <col min="1776" max="1776" width="7.66666666666667" style="224" customWidth="1"/>
    <col min="1777" max="1777" width="9.44166666666667" style="224" customWidth="1"/>
    <col min="1778" max="1778" width="9.66666666666667" style="224" customWidth="1"/>
    <col min="1779" max="1779" width="10.2166666666667" style="224" customWidth="1"/>
    <col min="1780" max="1780" width="9.66666666666667" style="224" customWidth="1"/>
    <col min="1781" max="1781" width="10.6666666666667" style="224" customWidth="1"/>
    <col min="1782" max="1782" width="7.33333333333333" style="224" customWidth="1"/>
    <col min="1783" max="1783" width="9.66666666666667" style="224" customWidth="1"/>
    <col min="1784" max="1784" width="12.2166666666667" style="224" customWidth="1"/>
    <col min="1785" max="1788" width="9" style="224" hidden="1" customWidth="1"/>
    <col min="1789" max="1789" width="11.6666666666667" style="224" customWidth="1"/>
    <col min="1790" max="1790" width="9" style="224" hidden="1" customWidth="1"/>
    <col min="1791" max="1791" width="9.44166666666667" style="224" customWidth="1"/>
    <col min="1792" max="1792" width="9" style="224" hidden="1" customWidth="1"/>
    <col min="1793" max="1793" width="10.2166666666667" style="224" customWidth="1"/>
    <col min="1794" max="1794" width="25.4416666666667" style="224" customWidth="1"/>
    <col min="1795" max="1795" width="10.2166666666667" style="224" customWidth="1"/>
    <col min="1796" max="2028" width="9" style="224"/>
    <col min="2029" max="2029" width="4.66666666666667" style="224" customWidth="1"/>
    <col min="2030" max="2030" width="20.3333333333333" style="224" customWidth="1"/>
    <col min="2031" max="2031" width="11.1083333333333" style="224" customWidth="1"/>
    <col min="2032" max="2032" width="7.66666666666667" style="224" customWidth="1"/>
    <col min="2033" max="2033" width="9.44166666666667" style="224" customWidth="1"/>
    <col min="2034" max="2034" width="9.66666666666667" style="224" customWidth="1"/>
    <col min="2035" max="2035" width="10.2166666666667" style="224" customWidth="1"/>
    <col min="2036" max="2036" width="9.66666666666667" style="224" customWidth="1"/>
    <col min="2037" max="2037" width="10.6666666666667" style="224" customWidth="1"/>
    <col min="2038" max="2038" width="7.33333333333333" style="224" customWidth="1"/>
    <col min="2039" max="2039" width="9.66666666666667" style="224" customWidth="1"/>
    <col min="2040" max="2040" width="12.2166666666667" style="224" customWidth="1"/>
    <col min="2041" max="2044" width="9" style="224" hidden="1" customWidth="1"/>
    <col min="2045" max="2045" width="11.6666666666667" style="224" customWidth="1"/>
    <col min="2046" max="2046" width="9" style="224" hidden="1" customWidth="1"/>
    <col min="2047" max="2047" width="9.44166666666667" style="224" customWidth="1"/>
    <col min="2048" max="2048" width="9" style="224" hidden="1" customWidth="1"/>
    <col min="2049" max="2049" width="10.2166666666667" style="224" customWidth="1"/>
    <col min="2050" max="2050" width="25.4416666666667" style="224" customWidth="1"/>
    <col min="2051" max="2051" width="10.2166666666667" style="224" customWidth="1"/>
    <col min="2052" max="2284" width="9" style="224"/>
    <col min="2285" max="2285" width="4.66666666666667" style="224" customWidth="1"/>
    <col min="2286" max="2286" width="20.3333333333333" style="224" customWidth="1"/>
    <col min="2287" max="2287" width="11.1083333333333" style="224" customWidth="1"/>
    <col min="2288" max="2288" width="7.66666666666667" style="224" customWidth="1"/>
    <col min="2289" max="2289" width="9.44166666666667" style="224" customWidth="1"/>
    <col min="2290" max="2290" width="9.66666666666667" style="224" customWidth="1"/>
    <col min="2291" max="2291" width="10.2166666666667" style="224" customWidth="1"/>
    <col min="2292" max="2292" width="9.66666666666667" style="224" customWidth="1"/>
    <col min="2293" max="2293" width="10.6666666666667" style="224" customWidth="1"/>
    <col min="2294" max="2294" width="7.33333333333333" style="224" customWidth="1"/>
    <col min="2295" max="2295" width="9.66666666666667" style="224" customWidth="1"/>
    <col min="2296" max="2296" width="12.2166666666667" style="224" customWidth="1"/>
    <col min="2297" max="2300" width="9" style="224" hidden="1" customWidth="1"/>
    <col min="2301" max="2301" width="11.6666666666667" style="224" customWidth="1"/>
    <col min="2302" max="2302" width="9" style="224" hidden="1" customWidth="1"/>
    <col min="2303" max="2303" width="9.44166666666667" style="224" customWidth="1"/>
    <col min="2304" max="2304" width="9" style="224" hidden="1" customWidth="1"/>
    <col min="2305" max="2305" width="10.2166666666667" style="224" customWidth="1"/>
    <col min="2306" max="2306" width="25.4416666666667" style="224" customWidth="1"/>
    <col min="2307" max="2307" width="10.2166666666667" style="224" customWidth="1"/>
    <col min="2308" max="2540" width="9" style="224"/>
    <col min="2541" max="2541" width="4.66666666666667" style="224" customWidth="1"/>
    <col min="2542" max="2542" width="20.3333333333333" style="224" customWidth="1"/>
    <col min="2543" max="2543" width="11.1083333333333" style="224" customWidth="1"/>
    <col min="2544" max="2544" width="7.66666666666667" style="224" customWidth="1"/>
    <col min="2545" max="2545" width="9.44166666666667" style="224" customWidth="1"/>
    <col min="2546" max="2546" width="9.66666666666667" style="224" customWidth="1"/>
    <col min="2547" max="2547" width="10.2166666666667" style="224" customWidth="1"/>
    <col min="2548" max="2548" width="9.66666666666667" style="224" customWidth="1"/>
    <col min="2549" max="2549" width="10.6666666666667" style="224" customWidth="1"/>
    <col min="2550" max="2550" width="7.33333333333333" style="224" customWidth="1"/>
    <col min="2551" max="2551" width="9.66666666666667" style="224" customWidth="1"/>
    <col min="2552" max="2552" width="12.2166666666667" style="224" customWidth="1"/>
    <col min="2553" max="2556" width="9" style="224" hidden="1" customWidth="1"/>
    <col min="2557" max="2557" width="11.6666666666667" style="224" customWidth="1"/>
    <col min="2558" max="2558" width="9" style="224" hidden="1" customWidth="1"/>
    <col min="2559" max="2559" width="9.44166666666667" style="224" customWidth="1"/>
    <col min="2560" max="2560" width="9" style="224" hidden="1" customWidth="1"/>
    <col min="2561" max="2561" width="10.2166666666667" style="224" customWidth="1"/>
    <col min="2562" max="2562" width="25.4416666666667" style="224" customWidth="1"/>
    <col min="2563" max="2563" width="10.2166666666667" style="224" customWidth="1"/>
    <col min="2564" max="2796" width="9" style="224"/>
    <col min="2797" max="2797" width="4.66666666666667" style="224" customWidth="1"/>
    <col min="2798" max="2798" width="20.3333333333333" style="224" customWidth="1"/>
    <col min="2799" max="2799" width="11.1083333333333" style="224" customWidth="1"/>
    <col min="2800" max="2800" width="7.66666666666667" style="224" customWidth="1"/>
    <col min="2801" max="2801" width="9.44166666666667" style="224" customWidth="1"/>
    <col min="2802" max="2802" width="9.66666666666667" style="224" customWidth="1"/>
    <col min="2803" max="2803" width="10.2166666666667" style="224" customWidth="1"/>
    <col min="2804" max="2804" width="9.66666666666667" style="224" customWidth="1"/>
    <col min="2805" max="2805" width="10.6666666666667" style="224" customWidth="1"/>
    <col min="2806" max="2806" width="7.33333333333333" style="224" customWidth="1"/>
    <col min="2807" max="2807" width="9.66666666666667" style="224" customWidth="1"/>
    <col min="2808" max="2808" width="12.2166666666667" style="224" customWidth="1"/>
    <col min="2809" max="2812" width="9" style="224" hidden="1" customWidth="1"/>
    <col min="2813" max="2813" width="11.6666666666667" style="224" customWidth="1"/>
    <col min="2814" max="2814" width="9" style="224" hidden="1" customWidth="1"/>
    <col min="2815" max="2815" width="9.44166666666667" style="224" customWidth="1"/>
    <col min="2816" max="2816" width="9" style="224" hidden="1" customWidth="1"/>
    <col min="2817" max="2817" width="10.2166666666667" style="224" customWidth="1"/>
    <col min="2818" max="2818" width="25.4416666666667" style="224" customWidth="1"/>
    <col min="2819" max="2819" width="10.2166666666667" style="224" customWidth="1"/>
    <col min="2820" max="3052" width="9" style="224"/>
    <col min="3053" max="3053" width="4.66666666666667" style="224" customWidth="1"/>
    <col min="3054" max="3054" width="20.3333333333333" style="224" customWidth="1"/>
    <col min="3055" max="3055" width="11.1083333333333" style="224" customWidth="1"/>
    <col min="3056" max="3056" width="7.66666666666667" style="224" customWidth="1"/>
    <col min="3057" max="3057" width="9.44166666666667" style="224" customWidth="1"/>
    <col min="3058" max="3058" width="9.66666666666667" style="224" customWidth="1"/>
    <col min="3059" max="3059" width="10.2166666666667" style="224" customWidth="1"/>
    <col min="3060" max="3060" width="9.66666666666667" style="224" customWidth="1"/>
    <col min="3061" max="3061" width="10.6666666666667" style="224" customWidth="1"/>
    <col min="3062" max="3062" width="7.33333333333333" style="224" customWidth="1"/>
    <col min="3063" max="3063" width="9.66666666666667" style="224" customWidth="1"/>
    <col min="3064" max="3064" width="12.2166666666667" style="224" customWidth="1"/>
    <col min="3065" max="3068" width="9" style="224" hidden="1" customWidth="1"/>
    <col min="3069" max="3069" width="11.6666666666667" style="224" customWidth="1"/>
    <col min="3070" max="3070" width="9" style="224" hidden="1" customWidth="1"/>
    <col min="3071" max="3071" width="9.44166666666667" style="224" customWidth="1"/>
    <col min="3072" max="3072" width="9" style="224" hidden="1" customWidth="1"/>
    <col min="3073" max="3073" width="10.2166666666667" style="224" customWidth="1"/>
    <col min="3074" max="3074" width="25.4416666666667" style="224" customWidth="1"/>
    <col min="3075" max="3075" width="10.2166666666667" style="224" customWidth="1"/>
    <col min="3076" max="3308" width="9" style="224"/>
    <col min="3309" max="3309" width="4.66666666666667" style="224" customWidth="1"/>
    <col min="3310" max="3310" width="20.3333333333333" style="224" customWidth="1"/>
    <col min="3311" max="3311" width="11.1083333333333" style="224" customWidth="1"/>
    <col min="3312" max="3312" width="7.66666666666667" style="224" customWidth="1"/>
    <col min="3313" max="3313" width="9.44166666666667" style="224" customWidth="1"/>
    <col min="3314" max="3314" width="9.66666666666667" style="224" customWidth="1"/>
    <col min="3315" max="3315" width="10.2166666666667" style="224" customWidth="1"/>
    <col min="3316" max="3316" width="9.66666666666667" style="224" customWidth="1"/>
    <col min="3317" max="3317" width="10.6666666666667" style="224" customWidth="1"/>
    <col min="3318" max="3318" width="7.33333333333333" style="224" customWidth="1"/>
    <col min="3319" max="3319" width="9.66666666666667" style="224" customWidth="1"/>
    <col min="3320" max="3320" width="12.2166666666667" style="224" customWidth="1"/>
    <col min="3321" max="3324" width="9" style="224" hidden="1" customWidth="1"/>
    <col min="3325" max="3325" width="11.6666666666667" style="224" customWidth="1"/>
    <col min="3326" max="3326" width="9" style="224" hidden="1" customWidth="1"/>
    <col min="3327" max="3327" width="9.44166666666667" style="224" customWidth="1"/>
    <col min="3328" max="3328" width="9" style="224" hidden="1" customWidth="1"/>
    <col min="3329" max="3329" width="10.2166666666667" style="224" customWidth="1"/>
    <col min="3330" max="3330" width="25.4416666666667" style="224" customWidth="1"/>
    <col min="3331" max="3331" width="10.2166666666667" style="224" customWidth="1"/>
    <col min="3332" max="3564" width="9" style="224"/>
    <col min="3565" max="3565" width="4.66666666666667" style="224" customWidth="1"/>
    <col min="3566" max="3566" width="20.3333333333333" style="224" customWidth="1"/>
    <col min="3567" max="3567" width="11.1083333333333" style="224" customWidth="1"/>
    <col min="3568" max="3568" width="7.66666666666667" style="224" customWidth="1"/>
    <col min="3569" max="3569" width="9.44166666666667" style="224" customWidth="1"/>
    <col min="3570" max="3570" width="9.66666666666667" style="224" customWidth="1"/>
    <col min="3571" max="3571" width="10.2166666666667" style="224" customWidth="1"/>
    <col min="3572" max="3572" width="9.66666666666667" style="224" customWidth="1"/>
    <col min="3573" max="3573" width="10.6666666666667" style="224" customWidth="1"/>
    <col min="3574" max="3574" width="7.33333333333333" style="224" customWidth="1"/>
    <col min="3575" max="3575" width="9.66666666666667" style="224" customWidth="1"/>
    <col min="3576" max="3576" width="12.2166666666667" style="224" customWidth="1"/>
    <col min="3577" max="3580" width="9" style="224" hidden="1" customWidth="1"/>
    <col min="3581" max="3581" width="11.6666666666667" style="224" customWidth="1"/>
    <col min="3582" max="3582" width="9" style="224" hidden="1" customWidth="1"/>
    <col min="3583" max="3583" width="9.44166666666667" style="224" customWidth="1"/>
    <col min="3584" max="3584" width="9" style="224" hidden="1" customWidth="1"/>
    <col min="3585" max="3585" width="10.2166666666667" style="224" customWidth="1"/>
    <col min="3586" max="3586" width="25.4416666666667" style="224" customWidth="1"/>
    <col min="3587" max="3587" width="10.2166666666667" style="224" customWidth="1"/>
    <col min="3588" max="3820" width="9" style="224"/>
    <col min="3821" max="3821" width="4.66666666666667" style="224" customWidth="1"/>
    <col min="3822" max="3822" width="20.3333333333333" style="224" customWidth="1"/>
    <col min="3823" max="3823" width="11.1083333333333" style="224" customWidth="1"/>
    <col min="3824" max="3824" width="7.66666666666667" style="224" customWidth="1"/>
    <col min="3825" max="3825" width="9.44166666666667" style="224" customWidth="1"/>
    <col min="3826" max="3826" width="9.66666666666667" style="224" customWidth="1"/>
    <col min="3827" max="3827" width="10.2166666666667" style="224" customWidth="1"/>
    <col min="3828" max="3828" width="9.66666666666667" style="224" customWidth="1"/>
    <col min="3829" max="3829" width="10.6666666666667" style="224" customWidth="1"/>
    <col min="3830" max="3830" width="7.33333333333333" style="224" customWidth="1"/>
    <col min="3831" max="3831" width="9.66666666666667" style="224" customWidth="1"/>
    <col min="3832" max="3832" width="12.2166666666667" style="224" customWidth="1"/>
    <col min="3833" max="3836" width="9" style="224" hidden="1" customWidth="1"/>
    <col min="3837" max="3837" width="11.6666666666667" style="224" customWidth="1"/>
    <col min="3838" max="3838" width="9" style="224" hidden="1" customWidth="1"/>
    <col min="3839" max="3839" width="9.44166666666667" style="224" customWidth="1"/>
    <col min="3840" max="3840" width="9" style="224" hidden="1" customWidth="1"/>
    <col min="3841" max="3841" width="10.2166666666667" style="224" customWidth="1"/>
    <col min="3842" max="3842" width="25.4416666666667" style="224" customWidth="1"/>
    <col min="3843" max="3843" width="10.2166666666667" style="224" customWidth="1"/>
    <col min="3844" max="4076" width="9" style="224"/>
    <col min="4077" max="4077" width="4.66666666666667" style="224" customWidth="1"/>
    <col min="4078" max="4078" width="20.3333333333333" style="224" customWidth="1"/>
    <col min="4079" max="4079" width="11.1083333333333" style="224" customWidth="1"/>
    <col min="4080" max="4080" width="7.66666666666667" style="224" customWidth="1"/>
    <col min="4081" max="4081" width="9.44166666666667" style="224" customWidth="1"/>
    <col min="4082" max="4082" width="9.66666666666667" style="224" customWidth="1"/>
    <col min="4083" max="4083" width="10.2166666666667" style="224" customWidth="1"/>
    <col min="4084" max="4084" width="9.66666666666667" style="224" customWidth="1"/>
    <col min="4085" max="4085" width="10.6666666666667" style="224" customWidth="1"/>
    <col min="4086" max="4086" width="7.33333333333333" style="224" customWidth="1"/>
    <col min="4087" max="4087" width="9.66666666666667" style="224" customWidth="1"/>
    <col min="4088" max="4088" width="12.2166666666667" style="224" customWidth="1"/>
    <col min="4089" max="4092" width="9" style="224" hidden="1" customWidth="1"/>
    <col min="4093" max="4093" width="11.6666666666667" style="224" customWidth="1"/>
    <col min="4094" max="4094" width="9" style="224" hidden="1" customWidth="1"/>
    <col min="4095" max="4095" width="9.44166666666667" style="224" customWidth="1"/>
    <col min="4096" max="4096" width="9" style="224" hidden="1" customWidth="1"/>
    <col min="4097" max="4097" width="10.2166666666667" style="224" customWidth="1"/>
    <col min="4098" max="4098" width="25.4416666666667" style="224" customWidth="1"/>
    <col min="4099" max="4099" width="10.2166666666667" style="224" customWidth="1"/>
    <col min="4100" max="4332" width="9" style="224"/>
    <col min="4333" max="4333" width="4.66666666666667" style="224" customWidth="1"/>
    <col min="4334" max="4334" width="20.3333333333333" style="224" customWidth="1"/>
    <col min="4335" max="4335" width="11.1083333333333" style="224" customWidth="1"/>
    <col min="4336" max="4336" width="7.66666666666667" style="224" customWidth="1"/>
    <col min="4337" max="4337" width="9.44166666666667" style="224" customWidth="1"/>
    <col min="4338" max="4338" width="9.66666666666667" style="224" customWidth="1"/>
    <col min="4339" max="4339" width="10.2166666666667" style="224" customWidth="1"/>
    <col min="4340" max="4340" width="9.66666666666667" style="224" customWidth="1"/>
    <col min="4341" max="4341" width="10.6666666666667" style="224" customWidth="1"/>
    <col min="4342" max="4342" width="7.33333333333333" style="224" customWidth="1"/>
    <col min="4343" max="4343" width="9.66666666666667" style="224" customWidth="1"/>
    <col min="4344" max="4344" width="12.2166666666667" style="224" customWidth="1"/>
    <col min="4345" max="4348" width="9" style="224" hidden="1" customWidth="1"/>
    <col min="4349" max="4349" width="11.6666666666667" style="224" customWidth="1"/>
    <col min="4350" max="4350" width="9" style="224" hidden="1" customWidth="1"/>
    <col min="4351" max="4351" width="9.44166666666667" style="224" customWidth="1"/>
    <col min="4352" max="4352" width="9" style="224" hidden="1" customWidth="1"/>
    <col min="4353" max="4353" width="10.2166666666667" style="224" customWidth="1"/>
    <col min="4354" max="4354" width="25.4416666666667" style="224" customWidth="1"/>
    <col min="4355" max="4355" width="10.2166666666667" style="224" customWidth="1"/>
    <col min="4356" max="4588" width="9" style="224"/>
    <col min="4589" max="4589" width="4.66666666666667" style="224" customWidth="1"/>
    <col min="4590" max="4590" width="20.3333333333333" style="224" customWidth="1"/>
    <col min="4591" max="4591" width="11.1083333333333" style="224" customWidth="1"/>
    <col min="4592" max="4592" width="7.66666666666667" style="224" customWidth="1"/>
    <col min="4593" max="4593" width="9.44166666666667" style="224" customWidth="1"/>
    <col min="4594" max="4594" width="9.66666666666667" style="224" customWidth="1"/>
    <col min="4595" max="4595" width="10.2166666666667" style="224" customWidth="1"/>
    <col min="4596" max="4596" width="9.66666666666667" style="224" customWidth="1"/>
    <col min="4597" max="4597" width="10.6666666666667" style="224" customWidth="1"/>
    <col min="4598" max="4598" width="7.33333333333333" style="224" customWidth="1"/>
    <col min="4599" max="4599" width="9.66666666666667" style="224" customWidth="1"/>
    <col min="4600" max="4600" width="12.2166666666667" style="224" customWidth="1"/>
    <col min="4601" max="4604" width="9" style="224" hidden="1" customWidth="1"/>
    <col min="4605" max="4605" width="11.6666666666667" style="224" customWidth="1"/>
    <col min="4606" max="4606" width="9" style="224" hidden="1" customWidth="1"/>
    <col min="4607" max="4607" width="9.44166666666667" style="224" customWidth="1"/>
    <col min="4608" max="4608" width="9" style="224" hidden="1" customWidth="1"/>
    <col min="4609" max="4609" width="10.2166666666667" style="224" customWidth="1"/>
    <col min="4610" max="4610" width="25.4416666666667" style="224" customWidth="1"/>
    <col min="4611" max="4611" width="10.2166666666667" style="224" customWidth="1"/>
    <col min="4612" max="4844" width="9" style="224"/>
    <col min="4845" max="4845" width="4.66666666666667" style="224" customWidth="1"/>
    <col min="4846" max="4846" width="20.3333333333333" style="224" customWidth="1"/>
    <col min="4847" max="4847" width="11.1083333333333" style="224" customWidth="1"/>
    <col min="4848" max="4848" width="7.66666666666667" style="224" customWidth="1"/>
    <col min="4849" max="4849" width="9.44166666666667" style="224" customWidth="1"/>
    <col min="4850" max="4850" width="9.66666666666667" style="224" customWidth="1"/>
    <col min="4851" max="4851" width="10.2166666666667" style="224" customWidth="1"/>
    <col min="4852" max="4852" width="9.66666666666667" style="224" customWidth="1"/>
    <col min="4853" max="4853" width="10.6666666666667" style="224" customWidth="1"/>
    <col min="4854" max="4854" width="7.33333333333333" style="224" customWidth="1"/>
    <col min="4855" max="4855" width="9.66666666666667" style="224" customWidth="1"/>
    <col min="4856" max="4856" width="12.2166666666667" style="224" customWidth="1"/>
    <col min="4857" max="4860" width="9" style="224" hidden="1" customWidth="1"/>
    <col min="4861" max="4861" width="11.6666666666667" style="224" customWidth="1"/>
    <col min="4862" max="4862" width="9" style="224" hidden="1" customWidth="1"/>
    <col min="4863" max="4863" width="9.44166666666667" style="224" customWidth="1"/>
    <col min="4864" max="4864" width="9" style="224" hidden="1" customWidth="1"/>
    <col min="4865" max="4865" width="10.2166666666667" style="224" customWidth="1"/>
    <col min="4866" max="4866" width="25.4416666666667" style="224" customWidth="1"/>
    <col min="4867" max="4867" width="10.2166666666667" style="224" customWidth="1"/>
    <col min="4868" max="5100" width="9" style="224"/>
    <col min="5101" max="5101" width="4.66666666666667" style="224" customWidth="1"/>
    <col min="5102" max="5102" width="20.3333333333333" style="224" customWidth="1"/>
    <col min="5103" max="5103" width="11.1083333333333" style="224" customWidth="1"/>
    <col min="5104" max="5104" width="7.66666666666667" style="224" customWidth="1"/>
    <col min="5105" max="5105" width="9.44166666666667" style="224" customWidth="1"/>
    <col min="5106" max="5106" width="9.66666666666667" style="224" customWidth="1"/>
    <col min="5107" max="5107" width="10.2166666666667" style="224" customWidth="1"/>
    <col min="5108" max="5108" width="9.66666666666667" style="224" customWidth="1"/>
    <col min="5109" max="5109" width="10.6666666666667" style="224" customWidth="1"/>
    <col min="5110" max="5110" width="7.33333333333333" style="224" customWidth="1"/>
    <col min="5111" max="5111" width="9.66666666666667" style="224" customWidth="1"/>
    <col min="5112" max="5112" width="12.2166666666667" style="224" customWidth="1"/>
    <col min="5113" max="5116" width="9" style="224" hidden="1" customWidth="1"/>
    <col min="5117" max="5117" width="11.6666666666667" style="224" customWidth="1"/>
    <col min="5118" max="5118" width="9" style="224" hidden="1" customWidth="1"/>
    <col min="5119" max="5119" width="9.44166666666667" style="224" customWidth="1"/>
    <col min="5120" max="5120" width="9" style="224" hidden="1" customWidth="1"/>
    <col min="5121" max="5121" width="10.2166666666667" style="224" customWidth="1"/>
    <col min="5122" max="5122" width="25.4416666666667" style="224" customWidth="1"/>
    <col min="5123" max="5123" width="10.2166666666667" style="224" customWidth="1"/>
    <col min="5124" max="5356" width="9" style="224"/>
    <col min="5357" max="5357" width="4.66666666666667" style="224" customWidth="1"/>
    <col min="5358" max="5358" width="20.3333333333333" style="224" customWidth="1"/>
    <col min="5359" max="5359" width="11.1083333333333" style="224" customWidth="1"/>
    <col min="5360" max="5360" width="7.66666666666667" style="224" customWidth="1"/>
    <col min="5361" max="5361" width="9.44166666666667" style="224" customWidth="1"/>
    <col min="5362" max="5362" width="9.66666666666667" style="224" customWidth="1"/>
    <col min="5363" max="5363" width="10.2166666666667" style="224" customWidth="1"/>
    <col min="5364" max="5364" width="9.66666666666667" style="224" customWidth="1"/>
    <col min="5365" max="5365" width="10.6666666666667" style="224" customWidth="1"/>
    <col min="5366" max="5366" width="7.33333333333333" style="224" customWidth="1"/>
    <col min="5367" max="5367" width="9.66666666666667" style="224" customWidth="1"/>
    <col min="5368" max="5368" width="12.2166666666667" style="224" customWidth="1"/>
    <col min="5369" max="5372" width="9" style="224" hidden="1" customWidth="1"/>
    <col min="5373" max="5373" width="11.6666666666667" style="224" customWidth="1"/>
    <col min="5374" max="5374" width="9" style="224" hidden="1" customWidth="1"/>
    <col min="5375" max="5375" width="9.44166666666667" style="224" customWidth="1"/>
    <col min="5376" max="5376" width="9" style="224" hidden="1" customWidth="1"/>
    <col min="5377" max="5377" width="10.2166666666667" style="224" customWidth="1"/>
    <col min="5378" max="5378" width="25.4416666666667" style="224" customWidth="1"/>
    <col min="5379" max="5379" width="10.2166666666667" style="224" customWidth="1"/>
    <col min="5380" max="5612" width="9" style="224"/>
    <col min="5613" max="5613" width="4.66666666666667" style="224" customWidth="1"/>
    <col min="5614" max="5614" width="20.3333333333333" style="224" customWidth="1"/>
    <col min="5615" max="5615" width="11.1083333333333" style="224" customWidth="1"/>
    <col min="5616" max="5616" width="7.66666666666667" style="224" customWidth="1"/>
    <col min="5617" max="5617" width="9.44166666666667" style="224" customWidth="1"/>
    <col min="5618" max="5618" width="9.66666666666667" style="224" customWidth="1"/>
    <col min="5619" max="5619" width="10.2166666666667" style="224" customWidth="1"/>
    <col min="5620" max="5620" width="9.66666666666667" style="224" customWidth="1"/>
    <col min="5621" max="5621" width="10.6666666666667" style="224" customWidth="1"/>
    <col min="5622" max="5622" width="7.33333333333333" style="224" customWidth="1"/>
    <col min="5623" max="5623" width="9.66666666666667" style="224" customWidth="1"/>
    <col min="5624" max="5624" width="12.2166666666667" style="224" customWidth="1"/>
    <col min="5625" max="5628" width="9" style="224" hidden="1" customWidth="1"/>
    <col min="5629" max="5629" width="11.6666666666667" style="224" customWidth="1"/>
    <col min="5630" max="5630" width="9" style="224" hidden="1" customWidth="1"/>
    <col min="5631" max="5631" width="9.44166666666667" style="224" customWidth="1"/>
    <col min="5632" max="5632" width="9" style="224" hidden="1" customWidth="1"/>
    <col min="5633" max="5633" width="10.2166666666667" style="224" customWidth="1"/>
    <col min="5634" max="5634" width="25.4416666666667" style="224" customWidth="1"/>
    <col min="5635" max="5635" width="10.2166666666667" style="224" customWidth="1"/>
    <col min="5636" max="5868" width="9" style="224"/>
    <col min="5869" max="5869" width="4.66666666666667" style="224" customWidth="1"/>
    <col min="5870" max="5870" width="20.3333333333333" style="224" customWidth="1"/>
    <col min="5871" max="5871" width="11.1083333333333" style="224" customWidth="1"/>
    <col min="5872" max="5872" width="7.66666666666667" style="224" customWidth="1"/>
    <col min="5873" max="5873" width="9.44166666666667" style="224" customWidth="1"/>
    <col min="5874" max="5874" width="9.66666666666667" style="224" customWidth="1"/>
    <col min="5875" max="5875" width="10.2166666666667" style="224" customWidth="1"/>
    <col min="5876" max="5876" width="9.66666666666667" style="224" customWidth="1"/>
    <col min="5877" max="5877" width="10.6666666666667" style="224" customWidth="1"/>
    <col min="5878" max="5878" width="7.33333333333333" style="224" customWidth="1"/>
    <col min="5879" max="5879" width="9.66666666666667" style="224" customWidth="1"/>
    <col min="5880" max="5880" width="12.2166666666667" style="224" customWidth="1"/>
    <col min="5881" max="5884" width="9" style="224" hidden="1" customWidth="1"/>
    <col min="5885" max="5885" width="11.6666666666667" style="224" customWidth="1"/>
    <col min="5886" max="5886" width="9" style="224" hidden="1" customWidth="1"/>
    <col min="5887" max="5887" width="9.44166666666667" style="224" customWidth="1"/>
    <col min="5888" max="5888" width="9" style="224" hidden="1" customWidth="1"/>
    <col min="5889" max="5889" width="10.2166666666667" style="224" customWidth="1"/>
    <col min="5890" max="5890" width="25.4416666666667" style="224" customWidth="1"/>
    <col min="5891" max="5891" width="10.2166666666667" style="224" customWidth="1"/>
    <col min="5892" max="6124" width="9" style="224"/>
    <col min="6125" max="6125" width="4.66666666666667" style="224" customWidth="1"/>
    <col min="6126" max="6126" width="20.3333333333333" style="224" customWidth="1"/>
    <col min="6127" max="6127" width="11.1083333333333" style="224" customWidth="1"/>
    <col min="6128" max="6128" width="7.66666666666667" style="224" customWidth="1"/>
    <col min="6129" max="6129" width="9.44166666666667" style="224" customWidth="1"/>
    <col min="6130" max="6130" width="9.66666666666667" style="224" customWidth="1"/>
    <col min="6131" max="6131" width="10.2166666666667" style="224" customWidth="1"/>
    <col min="6132" max="6132" width="9.66666666666667" style="224" customWidth="1"/>
    <col min="6133" max="6133" width="10.6666666666667" style="224" customWidth="1"/>
    <col min="6134" max="6134" width="7.33333333333333" style="224" customWidth="1"/>
    <col min="6135" max="6135" width="9.66666666666667" style="224" customWidth="1"/>
    <col min="6136" max="6136" width="12.2166666666667" style="224" customWidth="1"/>
    <col min="6137" max="6140" width="9" style="224" hidden="1" customWidth="1"/>
    <col min="6141" max="6141" width="11.6666666666667" style="224" customWidth="1"/>
    <col min="6142" max="6142" width="9" style="224" hidden="1" customWidth="1"/>
    <col min="6143" max="6143" width="9.44166666666667" style="224" customWidth="1"/>
    <col min="6144" max="6144" width="9" style="224" hidden="1" customWidth="1"/>
    <col min="6145" max="6145" width="10.2166666666667" style="224" customWidth="1"/>
    <col min="6146" max="6146" width="25.4416666666667" style="224" customWidth="1"/>
    <col min="6147" max="6147" width="10.2166666666667" style="224" customWidth="1"/>
    <col min="6148" max="6380" width="9" style="224"/>
    <col min="6381" max="6381" width="4.66666666666667" style="224" customWidth="1"/>
    <col min="6382" max="6382" width="20.3333333333333" style="224" customWidth="1"/>
    <col min="6383" max="6383" width="11.1083333333333" style="224" customWidth="1"/>
    <col min="6384" max="6384" width="7.66666666666667" style="224" customWidth="1"/>
    <col min="6385" max="6385" width="9.44166666666667" style="224" customWidth="1"/>
    <col min="6386" max="6386" width="9.66666666666667" style="224" customWidth="1"/>
    <col min="6387" max="6387" width="10.2166666666667" style="224" customWidth="1"/>
    <col min="6388" max="6388" width="9.66666666666667" style="224" customWidth="1"/>
    <col min="6389" max="6389" width="10.6666666666667" style="224" customWidth="1"/>
    <col min="6390" max="6390" width="7.33333333333333" style="224" customWidth="1"/>
    <col min="6391" max="6391" width="9.66666666666667" style="224" customWidth="1"/>
    <col min="6392" max="6392" width="12.2166666666667" style="224" customWidth="1"/>
    <col min="6393" max="6396" width="9" style="224" hidden="1" customWidth="1"/>
    <col min="6397" max="6397" width="11.6666666666667" style="224" customWidth="1"/>
    <col min="6398" max="6398" width="9" style="224" hidden="1" customWidth="1"/>
    <col min="6399" max="6399" width="9.44166666666667" style="224" customWidth="1"/>
    <col min="6400" max="6400" width="9" style="224" hidden="1" customWidth="1"/>
    <col min="6401" max="6401" width="10.2166666666667" style="224" customWidth="1"/>
    <col min="6402" max="6402" width="25.4416666666667" style="224" customWidth="1"/>
    <col min="6403" max="6403" width="10.2166666666667" style="224" customWidth="1"/>
    <col min="6404" max="6636" width="9" style="224"/>
    <col min="6637" max="6637" width="4.66666666666667" style="224" customWidth="1"/>
    <col min="6638" max="6638" width="20.3333333333333" style="224" customWidth="1"/>
    <col min="6639" max="6639" width="11.1083333333333" style="224" customWidth="1"/>
    <col min="6640" max="6640" width="7.66666666666667" style="224" customWidth="1"/>
    <col min="6641" max="6641" width="9.44166666666667" style="224" customWidth="1"/>
    <col min="6642" max="6642" width="9.66666666666667" style="224" customWidth="1"/>
    <col min="6643" max="6643" width="10.2166666666667" style="224" customWidth="1"/>
    <col min="6644" max="6644" width="9.66666666666667" style="224" customWidth="1"/>
    <col min="6645" max="6645" width="10.6666666666667" style="224" customWidth="1"/>
    <col min="6646" max="6646" width="7.33333333333333" style="224" customWidth="1"/>
    <col min="6647" max="6647" width="9.66666666666667" style="224" customWidth="1"/>
    <col min="6648" max="6648" width="12.2166666666667" style="224" customWidth="1"/>
    <col min="6649" max="6652" width="9" style="224" hidden="1" customWidth="1"/>
    <col min="6653" max="6653" width="11.6666666666667" style="224" customWidth="1"/>
    <col min="6654" max="6654" width="9" style="224" hidden="1" customWidth="1"/>
    <col min="6655" max="6655" width="9.44166666666667" style="224" customWidth="1"/>
    <col min="6656" max="6656" width="9" style="224" hidden="1" customWidth="1"/>
    <col min="6657" max="6657" width="10.2166666666667" style="224" customWidth="1"/>
    <col min="6658" max="6658" width="25.4416666666667" style="224" customWidth="1"/>
    <col min="6659" max="6659" width="10.2166666666667" style="224" customWidth="1"/>
    <col min="6660" max="6892" width="9" style="224"/>
    <col min="6893" max="6893" width="4.66666666666667" style="224" customWidth="1"/>
    <col min="6894" max="6894" width="20.3333333333333" style="224" customWidth="1"/>
    <col min="6895" max="6895" width="11.1083333333333" style="224" customWidth="1"/>
    <col min="6896" max="6896" width="7.66666666666667" style="224" customWidth="1"/>
    <col min="6897" max="6897" width="9.44166666666667" style="224" customWidth="1"/>
    <col min="6898" max="6898" width="9.66666666666667" style="224" customWidth="1"/>
    <col min="6899" max="6899" width="10.2166666666667" style="224" customWidth="1"/>
    <col min="6900" max="6900" width="9.66666666666667" style="224" customWidth="1"/>
    <col min="6901" max="6901" width="10.6666666666667" style="224" customWidth="1"/>
    <col min="6902" max="6902" width="7.33333333333333" style="224" customWidth="1"/>
    <col min="6903" max="6903" width="9.66666666666667" style="224" customWidth="1"/>
    <col min="6904" max="6904" width="12.2166666666667" style="224" customWidth="1"/>
    <col min="6905" max="6908" width="9" style="224" hidden="1" customWidth="1"/>
    <col min="6909" max="6909" width="11.6666666666667" style="224" customWidth="1"/>
    <col min="6910" max="6910" width="9" style="224" hidden="1" customWidth="1"/>
    <col min="6911" max="6911" width="9.44166666666667" style="224" customWidth="1"/>
    <col min="6912" max="6912" width="9" style="224" hidden="1" customWidth="1"/>
    <col min="6913" max="6913" width="10.2166666666667" style="224" customWidth="1"/>
    <col min="6914" max="6914" width="25.4416666666667" style="224" customWidth="1"/>
    <col min="6915" max="6915" width="10.2166666666667" style="224" customWidth="1"/>
    <col min="6916" max="7148" width="9" style="224"/>
    <col min="7149" max="7149" width="4.66666666666667" style="224" customWidth="1"/>
    <col min="7150" max="7150" width="20.3333333333333" style="224" customWidth="1"/>
    <col min="7151" max="7151" width="11.1083333333333" style="224" customWidth="1"/>
    <col min="7152" max="7152" width="7.66666666666667" style="224" customWidth="1"/>
    <col min="7153" max="7153" width="9.44166666666667" style="224" customWidth="1"/>
    <col min="7154" max="7154" width="9.66666666666667" style="224" customWidth="1"/>
    <col min="7155" max="7155" width="10.2166666666667" style="224" customWidth="1"/>
    <col min="7156" max="7156" width="9.66666666666667" style="224" customWidth="1"/>
    <col min="7157" max="7157" width="10.6666666666667" style="224" customWidth="1"/>
    <col min="7158" max="7158" width="7.33333333333333" style="224" customWidth="1"/>
    <col min="7159" max="7159" width="9.66666666666667" style="224" customWidth="1"/>
    <col min="7160" max="7160" width="12.2166666666667" style="224" customWidth="1"/>
    <col min="7161" max="7164" width="9" style="224" hidden="1" customWidth="1"/>
    <col min="7165" max="7165" width="11.6666666666667" style="224" customWidth="1"/>
    <col min="7166" max="7166" width="9" style="224" hidden="1" customWidth="1"/>
    <col min="7167" max="7167" width="9.44166666666667" style="224" customWidth="1"/>
    <col min="7168" max="7168" width="9" style="224" hidden="1" customWidth="1"/>
    <col min="7169" max="7169" width="10.2166666666667" style="224" customWidth="1"/>
    <col min="7170" max="7170" width="25.4416666666667" style="224" customWidth="1"/>
    <col min="7171" max="7171" width="10.2166666666667" style="224" customWidth="1"/>
    <col min="7172" max="7404" width="9" style="224"/>
    <col min="7405" max="7405" width="4.66666666666667" style="224" customWidth="1"/>
    <col min="7406" max="7406" width="20.3333333333333" style="224" customWidth="1"/>
    <col min="7407" max="7407" width="11.1083333333333" style="224" customWidth="1"/>
    <col min="7408" max="7408" width="7.66666666666667" style="224" customWidth="1"/>
    <col min="7409" max="7409" width="9.44166666666667" style="224" customWidth="1"/>
    <col min="7410" max="7410" width="9.66666666666667" style="224" customWidth="1"/>
    <col min="7411" max="7411" width="10.2166666666667" style="224" customWidth="1"/>
    <col min="7412" max="7412" width="9.66666666666667" style="224" customWidth="1"/>
    <col min="7413" max="7413" width="10.6666666666667" style="224" customWidth="1"/>
    <col min="7414" max="7414" width="7.33333333333333" style="224" customWidth="1"/>
    <col min="7415" max="7415" width="9.66666666666667" style="224" customWidth="1"/>
    <col min="7416" max="7416" width="12.2166666666667" style="224" customWidth="1"/>
    <col min="7417" max="7420" width="9" style="224" hidden="1" customWidth="1"/>
    <col min="7421" max="7421" width="11.6666666666667" style="224" customWidth="1"/>
    <col min="7422" max="7422" width="9" style="224" hidden="1" customWidth="1"/>
    <col min="7423" max="7423" width="9.44166666666667" style="224" customWidth="1"/>
    <col min="7424" max="7424" width="9" style="224" hidden="1" customWidth="1"/>
    <col min="7425" max="7425" width="10.2166666666667" style="224" customWidth="1"/>
    <col min="7426" max="7426" width="25.4416666666667" style="224" customWidth="1"/>
    <col min="7427" max="7427" width="10.2166666666667" style="224" customWidth="1"/>
    <col min="7428" max="7660" width="9" style="224"/>
    <col min="7661" max="7661" width="4.66666666666667" style="224" customWidth="1"/>
    <col min="7662" max="7662" width="20.3333333333333" style="224" customWidth="1"/>
    <col min="7663" max="7663" width="11.1083333333333" style="224" customWidth="1"/>
    <col min="7664" max="7664" width="7.66666666666667" style="224" customWidth="1"/>
    <col min="7665" max="7665" width="9.44166666666667" style="224" customWidth="1"/>
    <col min="7666" max="7666" width="9.66666666666667" style="224" customWidth="1"/>
    <col min="7667" max="7667" width="10.2166666666667" style="224" customWidth="1"/>
    <col min="7668" max="7668" width="9.66666666666667" style="224" customWidth="1"/>
    <col min="7669" max="7669" width="10.6666666666667" style="224" customWidth="1"/>
    <col min="7670" max="7670" width="7.33333333333333" style="224" customWidth="1"/>
    <col min="7671" max="7671" width="9.66666666666667" style="224" customWidth="1"/>
    <col min="7672" max="7672" width="12.2166666666667" style="224" customWidth="1"/>
    <col min="7673" max="7676" width="9" style="224" hidden="1" customWidth="1"/>
    <col min="7677" max="7677" width="11.6666666666667" style="224" customWidth="1"/>
    <col min="7678" max="7678" width="9" style="224" hidden="1" customWidth="1"/>
    <col min="7679" max="7679" width="9.44166666666667" style="224" customWidth="1"/>
    <col min="7680" max="7680" width="9" style="224" hidden="1" customWidth="1"/>
    <col min="7681" max="7681" width="10.2166666666667" style="224" customWidth="1"/>
    <col min="7682" max="7682" width="25.4416666666667" style="224" customWidth="1"/>
    <col min="7683" max="7683" width="10.2166666666667" style="224" customWidth="1"/>
    <col min="7684" max="7916" width="9" style="224"/>
    <col min="7917" max="7917" width="4.66666666666667" style="224" customWidth="1"/>
    <col min="7918" max="7918" width="20.3333333333333" style="224" customWidth="1"/>
    <col min="7919" max="7919" width="11.1083333333333" style="224" customWidth="1"/>
    <col min="7920" max="7920" width="7.66666666666667" style="224" customWidth="1"/>
    <col min="7921" max="7921" width="9.44166666666667" style="224" customWidth="1"/>
    <col min="7922" max="7922" width="9.66666666666667" style="224" customWidth="1"/>
    <col min="7923" max="7923" width="10.2166666666667" style="224" customWidth="1"/>
    <col min="7924" max="7924" width="9.66666666666667" style="224" customWidth="1"/>
    <col min="7925" max="7925" width="10.6666666666667" style="224" customWidth="1"/>
    <col min="7926" max="7926" width="7.33333333333333" style="224" customWidth="1"/>
    <col min="7927" max="7927" width="9.66666666666667" style="224" customWidth="1"/>
    <col min="7928" max="7928" width="12.2166666666667" style="224" customWidth="1"/>
    <col min="7929" max="7932" width="9" style="224" hidden="1" customWidth="1"/>
    <col min="7933" max="7933" width="11.6666666666667" style="224" customWidth="1"/>
    <col min="7934" max="7934" width="9" style="224" hidden="1" customWidth="1"/>
    <col min="7935" max="7935" width="9.44166666666667" style="224" customWidth="1"/>
    <col min="7936" max="7936" width="9" style="224" hidden="1" customWidth="1"/>
    <col min="7937" max="7937" width="10.2166666666667" style="224" customWidth="1"/>
    <col min="7938" max="7938" width="25.4416666666667" style="224" customWidth="1"/>
    <col min="7939" max="7939" width="10.2166666666667" style="224" customWidth="1"/>
    <col min="7940" max="8172" width="9" style="224"/>
    <col min="8173" max="8173" width="4.66666666666667" style="224" customWidth="1"/>
    <col min="8174" max="8174" width="20.3333333333333" style="224" customWidth="1"/>
    <col min="8175" max="8175" width="11.1083333333333" style="224" customWidth="1"/>
    <col min="8176" max="8176" width="7.66666666666667" style="224" customWidth="1"/>
    <col min="8177" max="8177" width="9.44166666666667" style="224" customWidth="1"/>
    <col min="8178" max="8178" width="9.66666666666667" style="224" customWidth="1"/>
    <col min="8179" max="8179" width="10.2166666666667" style="224" customWidth="1"/>
    <col min="8180" max="8180" width="9.66666666666667" style="224" customWidth="1"/>
    <col min="8181" max="8181" width="10.6666666666667" style="224" customWidth="1"/>
    <col min="8182" max="8182" width="7.33333333333333" style="224" customWidth="1"/>
    <col min="8183" max="8183" width="9.66666666666667" style="224" customWidth="1"/>
    <col min="8184" max="8184" width="12.2166666666667" style="224" customWidth="1"/>
    <col min="8185" max="8188" width="9" style="224" hidden="1" customWidth="1"/>
    <col min="8189" max="8189" width="11.6666666666667" style="224" customWidth="1"/>
    <col min="8190" max="8190" width="9" style="224" hidden="1" customWidth="1"/>
    <col min="8191" max="8191" width="9.44166666666667" style="224" customWidth="1"/>
    <col min="8192" max="8192" width="9" style="224" hidden="1" customWidth="1"/>
    <col min="8193" max="8193" width="10.2166666666667" style="224" customWidth="1"/>
    <col min="8194" max="8194" width="25.4416666666667" style="224" customWidth="1"/>
    <col min="8195" max="8195" width="10.2166666666667" style="224" customWidth="1"/>
    <col min="8196" max="8428" width="9" style="224"/>
    <col min="8429" max="8429" width="4.66666666666667" style="224" customWidth="1"/>
    <col min="8430" max="8430" width="20.3333333333333" style="224" customWidth="1"/>
    <col min="8431" max="8431" width="11.1083333333333" style="224" customWidth="1"/>
    <col min="8432" max="8432" width="7.66666666666667" style="224" customWidth="1"/>
    <col min="8433" max="8433" width="9.44166666666667" style="224" customWidth="1"/>
    <col min="8434" max="8434" width="9.66666666666667" style="224" customWidth="1"/>
    <col min="8435" max="8435" width="10.2166666666667" style="224" customWidth="1"/>
    <col min="8436" max="8436" width="9.66666666666667" style="224" customWidth="1"/>
    <col min="8437" max="8437" width="10.6666666666667" style="224" customWidth="1"/>
    <col min="8438" max="8438" width="7.33333333333333" style="224" customWidth="1"/>
    <col min="8439" max="8439" width="9.66666666666667" style="224" customWidth="1"/>
    <col min="8440" max="8440" width="12.2166666666667" style="224" customWidth="1"/>
    <col min="8441" max="8444" width="9" style="224" hidden="1" customWidth="1"/>
    <col min="8445" max="8445" width="11.6666666666667" style="224" customWidth="1"/>
    <col min="8446" max="8446" width="9" style="224" hidden="1" customWidth="1"/>
    <col min="8447" max="8447" width="9.44166666666667" style="224" customWidth="1"/>
    <col min="8448" max="8448" width="9" style="224" hidden="1" customWidth="1"/>
    <col min="8449" max="8449" width="10.2166666666667" style="224" customWidth="1"/>
    <col min="8450" max="8450" width="25.4416666666667" style="224" customWidth="1"/>
    <col min="8451" max="8451" width="10.2166666666667" style="224" customWidth="1"/>
    <col min="8452" max="8684" width="9" style="224"/>
    <col min="8685" max="8685" width="4.66666666666667" style="224" customWidth="1"/>
    <col min="8686" max="8686" width="20.3333333333333" style="224" customWidth="1"/>
    <col min="8687" max="8687" width="11.1083333333333" style="224" customWidth="1"/>
    <col min="8688" max="8688" width="7.66666666666667" style="224" customWidth="1"/>
    <col min="8689" max="8689" width="9.44166666666667" style="224" customWidth="1"/>
    <col min="8690" max="8690" width="9.66666666666667" style="224" customWidth="1"/>
    <col min="8691" max="8691" width="10.2166666666667" style="224" customWidth="1"/>
    <col min="8692" max="8692" width="9.66666666666667" style="224" customWidth="1"/>
    <col min="8693" max="8693" width="10.6666666666667" style="224" customWidth="1"/>
    <col min="8694" max="8694" width="7.33333333333333" style="224" customWidth="1"/>
    <col min="8695" max="8695" width="9.66666666666667" style="224" customWidth="1"/>
    <col min="8696" max="8696" width="12.2166666666667" style="224" customWidth="1"/>
    <col min="8697" max="8700" width="9" style="224" hidden="1" customWidth="1"/>
    <col min="8701" max="8701" width="11.6666666666667" style="224" customWidth="1"/>
    <col min="8702" max="8702" width="9" style="224" hidden="1" customWidth="1"/>
    <col min="8703" max="8703" width="9.44166666666667" style="224" customWidth="1"/>
    <col min="8704" max="8704" width="9" style="224" hidden="1" customWidth="1"/>
    <col min="8705" max="8705" width="10.2166666666667" style="224" customWidth="1"/>
    <col min="8706" max="8706" width="25.4416666666667" style="224" customWidth="1"/>
    <col min="8707" max="8707" width="10.2166666666667" style="224" customWidth="1"/>
    <col min="8708" max="8940" width="9" style="224"/>
    <col min="8941" max="8941" width="4.66666666666667" style="224" customWidth="1"/>
    <col min="8942" max="8942" width="20.3333333333333" style="224" customWidth="1"/>
    <col min="8943" max="8943" width="11.1083333333333" style="224" customWidth="1"/>
    <col min="8944" max="8944" width="7.66666666666667" style="224" customWidth="1"/>
    <col min="8945" max="8945" width="9.44166666666667" style="224" customWidth="1"/>
    <col min="8946" max="8946" width="9.66666666666667" style="224" customWidth="1"/>
    <col min="8947" max="8947" width="10.2166666666667" style="224" customWidth="1"/>
    <col min="8948" max="8948" width="9.66666666666667" style="224" customWidth="1"/>
    <col min="8949" max="8949" width="10.6666666666667" style="224" customWidth="1"/>
    <col min="8950" max="8950" width="7.33333333333333" style="224" customWidth="1"/>
    <col min="8951" max="8951" width="9.66666666666667" style="224" customWidth="1"/>
    <col min="8952" max="8952" width="12.2166666666667" style="224" customWidth="1"/>
    <col min="8953" max="8956" width="9" style="224" hidden="1" customWidth="1"/>
    <col min="8957" max="8957" width="11.6666666666667" style="224" customWidth="1"/>
    <col min="8958" max="8958" width="9" style="224" hidden="1" customWidth="1"/>
    <col min="8959" max="8959" width="9.44166666666667" style="224" customWidth="1"/>
    <col min="8960" max="8960" width="9" style="224" hidden="1" customWidth="1"/>
    <col min="8961" max="8961" width="10.2166666666667" style="224" customWidth="1"/>
    <col min="8962" max="8962" width="25.4416666666667" style="224" customWidth="1"/>
    <col min="8963" max="8963" width="10.2166666666667" style="224" customWidth="1"/>
    <col min="8964" max="9196" width="9" style="224"/>
    <col min="9197" max="9197" width="4.66666666666667" style="224" customWidth="1"/>
    <col min="9198" max="9198" width="20.3333333333333" style="224" customWidth="1"/>
    <col min="9199" max="9199" width="11.1083333333333" style="224" customWidth="1"/>
    <col min="9200" max="9200" width="7.66666666666667" style="224" customWidth="1"/>
    <col min="9201" max="9201" width="9.44166666666667" style="224" customWidth="1"/>
    <col min="9202" max="9202" width="9.66666666666667" style="224" customWidth="1"/>
    <col min="9203" max="9203" width="10.2166666666667" style="224" customWidth="1"/>
    <col min="9204" max="9204" width="9.66666666666667" style="224" customWidth="1"/>
    <col min="9205" max="9205" width="10.6666666666667" style="224" customWidth="1"/>
    <col min="9206" max="9206" width="7.33333333333333" style="224" customWidth="1"/>
    <col min="9207" max="9207" width="9.66666666666667" style="224" customWidth="1"/>
    <col min="9208" max="9208" width="12.2166666666667" style="224" customWidth="1"/>
    <col min="9209" max="9212" width="9" style="224" hidden="1" customWidth="1"/>
    <col min="9213" max="9213" width="11.6666666666667" style="224" customWidth="1"/>
    <col min="9214" max="9214" width="9" style="224" hidden="1" customWidth="1"/>
    <col min="9215" max="9215" width="9.44166666666667" style="224" customWidth="1"/>
    <col min="9216" max="9216" width="9" style="224" hidden="1" customWidth="1"/>
    <col min="9217" max="9217" width="10.2166666666667" style="224" customWidth="1"/>
    <col min="9218" max="9218" width="25.4416666666667" style="224" customWidth="1"/>
    <col min="9219" max="9219" width="10.2166666666667" style="224" customWidth="1"/>
    <col min="9220" max="9452" width="9" style="224"/>
    <col min="9453" max="9453" width="4.66666666666667" style="224" customWidth="1"/>
    <col min="9454" max="9454" width="20.3333333333333" style="224" customWidth="1"/>
    <col min="9455" max="9455" width="11.1083333333333" style="224" customWidth="1"/>
    <col min="9456" max="9456" width="7.66666666666667" style="224" customWidth="1"/>
    <col min="9457" max="9457" width="9.44166666666667" style="224" customWidth="1"/>
    <col min="9458" max="9458" width="9.66666666666667" style="224" customWidth="1"/>
    <col min="9459" max="9459" width="10.2166666666667" style="224" customWidth="1"/>
    <col min="9460" max="9460" width="9.66666666666667" style="224" customWidth="1"/>
    <col min="9461" max="9461" width="10.6666666666667" style="224" customWidth="1"/>
    <col min="9462" max="9462" width="7.33333333333333" style="224" customWidth="1"/>
    <col min="9463" max="9463" width="9.66666666666667" style="224" customWidth="1"/>
    <col min="9464" max="9464" width="12.2166666666667" style="224" customWidth="1"/>
    <col min="9465" max="9468" width="9" style="224" hidden="1" customWidth="1"/>
    <col min="9469" max="9469" width="11.6666666666667" style="224" customWidth="1"/>
    <col min="9470" max="9470" width="9" style="224" hidden="1" customWidth="1"/>
    <col min="9471" max="9471" width="9.44166666666667" style="224" customWidth="1"/>
    <col min="9472" max="9472" width="9" style="224" hidden="1" customWidth="1"/>
    <col min="9473" max="9473" width="10.2166666666667" style="224" customWidth="1"/>
    <col min="9474" max="9474" width="25.4416666666667" style="224" customWidth="1"/>
    <col min="9475" max="9475" width="10.2166666666667" style="224" customWidth="1"/>
    <col min="9476" max="9708" width="9" style="224"/>
    <col min="9709" max="9709" width="4.66666666666667" style="224" customWidth="1"/>
    <col min="9710" max="9710" width="20.3333333333333" style="224" customWidth="1"/>
    <col min="9711" max="9711" width="11.1083333333333" style="224" customWidth="1"/>
    <col min="9712" max="9712" width="7.66666666666667" style="224" customWidth="1"/>
    <col min="9713" max="9713" width="9.44166666666667" style="224" customWidth="1"/>
    <col min="9714" max="9714" width="9.66666666666667" style="224" customWidth="1"/>
    <col min="9715" max="9715" width="10.2166666666667" style="224" customWidth="1"/>
    <col min="9716" max="9716" width="9.66666666666667" style="224" customWidth="1"/>
    <col min="9717" max="9717" width="10.6666666666667" style="224" customWidth="1"/>
    <col min="9718" max="9718" width="7.33333333333333" style="224" customWidth="1"/>
    <col min="9719" max="9719" width="9.66666666666667" style="224" customWidth="1"/>
    <col min="9720" max="9720" width="12.2166666666667" style="224" customWidth="1"/>
    <col min="9721" max="9724" width="9" style="224" hidden="1" customWidth="1"/>
    <col min="9725" max="9725" width="11.6666666666667" style="224" customWidth="1"/>
    <col min="9726" max="9726" width="9" style="224" hidden="1" customWidth="1"/>
    <col min="9727" max="9727" width="9.44166666666667" style="224" customWidth="1"/>
    <col min="9728" max="9728" width="9" style="224" hidden="1" customWidth="1"/>
    <col min="9729" max="9729" width="10.2166666666667" style="224" customWidth="1"/>
    <col min="9730" max="9730" width="25.4416666666667" style="224" customWidth="1"/>
    <col min="9731" max="9731" width="10.2166666666667" style="224" customWidth="1"/>
    <col min="9732" max="9964" width="9" style="224"/>
    <col min="9965" max="9965" width="4.66666666666667" style="224" customWidth="1"/>
    <col min="9966" max="9966" width="20.3333333333333" style="224" customWidth="1"/>
    <col min="9967" max="9967" width="11.1083333333333" style="224" customWidth="1"/>
    <col min="9968" max="9968" width="7.66666666666667" style="224" customWidth="1"/>
    <col min="9969" max="9969" width="9.44166666666667" style="224" customWidth="1"/>
    <col min="9970" max="9970" width="9.66666666666667" style="224" customWidth="1"/>
    <col min="9971" max="9971" width="10.2166666666667" style="224" customWidth="1"/>
    <col min="9972" max="9972" width="9.66666666666667" style="224" customWidth="1"/>
    <col min="9973" max="9973" width="10.6666666666667" style="224" customWidth="1"/>
    <col min="9974" max="9974" width="7.33333333333333" style="224" customWidth="1"/>
    <col min="9975" max="9975" width="9.66666666666667" style="224" customWidth="1"/>
    <col min="9976" max="9976" width="12.2166666666667" style="224" customWidth="1"/>
    <col min="9977" max="9980" width="9" style="224" hidden="1" customWidth="1"/>
    <col min="9981" max="9981" width="11.6666666666667" style="224" customWidth="1"/>
    <col min="9982" max="9982" width="9" style="224" hidden="1" customWidth="1"/>
    <col min="9983" max="9983" width="9.44166666666667" style="224" customWidth="1"/>
    <col min="9984" max="9984" width="9" style="224" hidden="1" customWidth="1"/>
    <col min="9985" max="9985" width="10.2166666666667" style="224" customWidth="1"/>
    <col min="9986" max="9986" width="25.4416666666667" style="224" customWidth="1"/>
    <col min="9987" max="9987" width="10.2166666666667" style="224" customWidth="1"/>
    <col min="9988" max="10220" width="9" style="224"/>
    <col min="10221" max="10221" width="4.66666666666667" style="224" customWidth="1"/>
    <col min="10222" max="10222" width="20.3333333333333" style="224" customWidth="1"/>
    <col min="10223" max="10223" width="11.1083333333333" style="224" customWidth="1"/>
    <col min="10224" max="10224" width="7.66666666666667" style="224" customWidth="1"/>
    <col min="10225" max="10225" width="9.44166666666667" style="224" customWidth="1"/>
    <col min="10226" max="10226" width="9.66666666666667" style="224" customWidth="1"/>
    <col min="10227" max="10227" width="10.2166666666667" style="224" customWidth="1"/>
    <col min="10228" max="10228" width="9.66666666666667" style="224" customWidth="1"/>
    <col min="10229" max="10229" width="10.6666666666667" style="224" customWidth="1"/>
    <col min="10230" max="10230" width="7.33333333333333" style="224" customWidth="1"/>
    <col min="10231" max="10231" width="9.66666666666667" style="224" customWidth="1"/>
    <col min="10232" max="10232" width="12.2166666666667" style="224" customWidth="1"/>
    <col min="10233" max="10236" width="9" style="224" hidden="1" customWidth="1"/>
    <col min="10237" max="10237" width="11.6666666666667" style="224" customWidth="1"/>
    <col min="10238" max="10238" width="9" style="224" hidden="1" customWidth="1"/>
    <col min="10239" max="10239" width="9.44166666666667" style="224" customWidth="1"/>
    <col min="10240" max="10240" width="9" style="224" hidden="1" customWidth="1"/>
    <col min="10241" max="10241" width="10.2166666666667" style="224" customWidth="1"/>
    <col min="10242" max="10242" width="25.4416666666667" style="224" customWidth="1"/>
    <col min="10243" max="10243" width="10.2166666666667" style="224" customWidth="1"/>
    <col min="10244" max="10476" width="9" style="224"/>
    <col min="10477" max="10477" width="4.66666666666667" style="224" customWidth="1"/>
    <col min="10478" max="10478" width="20.3333333333333" style="224" customWidth="1"/>
    <col min="10479" max="10479" width="11.1083333333333" style="224" customWidth="1"/>
    <col min="10480" max="10480" width="7.66666666666667" style="224" customWidth="1"/>
    <col min="10481" max="10481" width="9.44166666666667" style="224" customWidth="1"/>
    <col min="10482" max="10482" width="9.66666666666667" style="224" customWidth="1"/>
    <col min="10483" max="10483" width="10.2166666666667" style="224" customWidth="1"/>
    <col min="10484" max="10484" width="9.66666666666667" style="224" customWidth="1"/>
    <col min="10485" max="10485" width="10.6666666666667" style="224" customWidth="1"/>
    <col min="10486" max="10486" width="7.33333333333333" style="224" customWidth="1"/>
    <col min="10487" max="10487" width="9.66666666666667" style="224" customWidth="1"/>
    <col min="10488" max="10488" width="12.2166666666667" style="224" customWidth="1"/>
    <col min="10489" max="10492" width="9" style="224" hidden="1" customWidth="1"/>
    <col min="10493" max="10493" width="11.6666666666667" style="224" customWidth="1"/>
    <col min="10494" max="10494" width="9" style="224" hidden="1" customWidth="1"/>
    <col min="10495" max="10495" width="9.44166666666667" style="224" customWidth="1"/>
    <col min="10496" max="10496" width="9" style="224" hidden="1" customWidth="1"/>
    <col min="10497" max="10497" width="10.2166666666667" style="224" customWidth="1"/>
    <col min="10498" max="10498" width="25.4416666666667" style="224" customWidth="1"/>
    <col min="10499" max="10499" width="10.2166666666667" style="224" customWidth="1"/>
    <col min="10500" max="10732" width="9" style="224"/>
    <col min="10733" max="10733" width="4.66666666666667" style="224" customWidth="1"/>
    <col min="10734" max="10734" width="20.3333333333333" style="224" customWidth="1"/>
    <col min="10735" max="10735" width="11.1083333333333" style="224" customWidth="1"/>
    <col min="10736" max="10736" width="7.66666666666667" style="224" customWidth="1"/>
    <col min="10737" max="10737" width="9.44166666666667" style="224" customWidth="1"/>
    <col min="10738" max="10738" width="9.66666666666667" style="224" customWidth="1"/>
    <col min="10739" max="10739" width="10.2166666666667" style="224" customWidth="1"/>
    <col min="10740" max="10740" width="9.66666666666667" style="224" customWidth="1"/>
    <col min="10741" max="10741" width="10.6666666666667" style="224" customWidth="1"/>
    <col min="10742" max="10742" width="7.33333333333333" style="224" customWidth="1"/>
    <col min="10743" max="10743" width="9.66666666666667" style="224" customWidth="1"/>
    <col min="10744" max="10744" width="12.2166666666667" style="224" customWidth="1"/>
    <col min="10745" max="10748" width="9" style="224" hidden="1" customWidth="1"/>
    <col min="10749" max="10749" width="11.6666666666667" style="224" customWidth="1"/>
    <col min="10750" max="10750" width="9" style="224" hidden="1" customWidth="1"/>
    <col min="10751" max="10751" width="9.44166666666667" style="224" customWidth="1"/>
    <col min="10752" max="10752" width="9" style="224" hidden="1" customWidth="1"/>
    <col min="10753" max="10753" width="10.2166666666667" style="224" customWidth="1"/>
    <col min="10754" max="10754" width="25.4416666666667" style="224" customWidth="1"/>
    <col min="10755" max="10755" width="10.2166666666667" style="224" customWidth="1"/>
    <col min="10756" max="10988" width="9" style="224"/>
    <col min="10989" max="10989" width="4.66666666666667" style="224" customWidth="1"/>
    <col min="10990" max="10990" width="20.3333333333333" style="224" customWidth="1"/>
    <col min="10991" max="10991" width="11.1083333333333" style="224" customWidth="1"/>
    <col min="10992" max="10992" width="7.66666666666667" style="224" customWidth="1"/>
    <col min="10993" max="10993" width="9.44166666666667" style="224" customWidth="1"/>
    <col min="10994" max="10994" width="9.66666666666667" style="224" customWidth="1"/>
    <col min="10995" max="10995" width="10.2166666666667" style="224" customWidth="1"/>
    <col min="10996" max="10996" width="9.66666666666667" style="224" customWidth="1"/>
    <col min="10997" max="10997" width="10.6666666666667" style="224" customWidth="1"/>
    <col min="10998" max="10998" width="7.33333333333333" style="224" customWidth="1"/>
    <col min="10999" max="10999" width="9.66666666666667" style="224" customWidth="1"/>
    <col min="11000" max="11000" width="12.2166666666667" style="224" customWidth="1"/>
    <col min="11001" max="11004" width="9" style="224" hidden="1" customWidth="1"/>
    <col min="11005" max="11005" width="11.6666666666667" style="224" customWidth="1"/>
    <col min="11006" max="11006" width="9" style="224" hidden="1" customWidth="1"/>
    <col min="11007" max="11007" width="9.44166666666667" style="224" customWidth="1"/>
    <col min="11008" max="11008" width="9" style="224" hidden="1" customWidth="1"/>
    <col min="11009" max="11009" width="10.2166666666667" style="224" customWidth="1"/>
    <col min="11010" max="11010" width="25.4416666666667" style="224" customWidth="1"/>
    <col min="11011" max="11011" width="10.2166666666667" style="224" customWidth="1"/>
    <col min="11012" max="11244" width="9" style="224"/>
    <col min="11245" max="11245" width="4.66666666666667" style="224" customWidth="1"/>
    <col min="11246" max="11246" width="20.3333333333333" style="224" customWidth="1"/>
    <col min="11247" max="11247" width="11.1083333333333" style="224" customWidth="1"/>
    <col min="11248" max="11248" width="7.66666666666667" style="224" customWidth="1"/>
    <col min="11249" max="11249" width="9.44166666666667" style="224" customWidth="1"/>
    <col min="11250" max="11250" width="9.66666666666667" style="224" customWidth="1"/>
    <col min="11251" max="11251" width="10.2166666666667" style="224" customWidth="1"/>
    <col min="11252" max="11252" width="9.66666666666667" style="224" customWidth="1"/>
    <col min="11253" max="11253" width="10.6666666666667" style="224" customWidth="1"/>
    <col min="11254" max="11254" width="7.33333333333333" style="224" customWidth="1"/>
    <col min="11255" max="11255" width="9.66666666666667" style="224" customWidth="1"/>
    <col min="11256" max="11256" width="12.2166666666667" style="224" customWidth="1"/>
    <col min="11257" max="11260" width="9" style="224" hidden="1" customWidth="1"/>
    <col min="11261" max="11261" width="11.6666666666667" style="224" customWidth="1"/>
    <col min="11262" max="11262" width="9" style="224" hidden="1" customWidth="1"/>
    <col min="11263" max="11263" width="9.44166666666667" style="224" customWidth="1"/>
    <col min="11264" max="11264" width="9" style="224" hidden="1" customWidth="1"/>
    <col min="11265" max="11265" width="10.2166666666667" style="224" customWidth="1"/>
    <col min="11266" max="11266" width="25.4416666666667" style="224" customWidth="1"/>
    <col min="11267" max="11267" width="10.2166666666667" style="224" customWidth="1"/>
    <col min="11268" max="11500" width="9" style="224"/>
    <col min="11501" max="11501" width="4.66666666666667" style="224" customWidth="1"/>
    <col min="11502" max="11502" width="20.3333333333333" style="224" customWidth="1"/>
    <col min="11503" max="11503" width="11.1083333333333" style="224" customWidth="1"/>
    <col min="11504" max="11504" width="7.66666666666667" style="224" customWidth="1"/>
    <col min="11505" max="11505" width="9.44166666666667" style="224" customWidth="1"/>
    <col min="11506" max="11506" width="9.66666666666667" style="224" customWidth="1"/>
    <col min="11507" max="11507" width="10.2166666666667" style="224" customWidth="1"/>
    <col min="11508" max="11508" width="9.66666666666667" style="224" customWidth="1"/>
    <col min="11509" max="11509" width="10.6666666666667" style="224" customWidth="1"/>
    <col min="11510" max="11510" width="7.33333333333333" style="224" customWidth="1"/>
    <col min="11511" max="11511" width="9.66666666666667" style="224" customWidth="1"/>
    <col min="11512" max="11512" width="12.2166666666667" style="224" customWidth="1"/>
    <col min="11513" max="11516" width="9" style="224" hidden="1" customWidth="1"/>
    <col min="11517" max="11517" width="11.6666666666667" style="224" customWidth="1"/>
    <col min="11518" max="11518" width="9" style="224" hidden="1" customWidth="1"/>
    <col min="11519" max="11519" width="9.44166666666667" style="224" customWidth="1"/>
    <col min="11520" max="11520" width="9" style="224" hidden="1" customWidth="1"/>
    <col min="11521" max="11521" width="10.2166666666667" style="224" customWidth="1"/>
    <col min="11522" max="11522" width="25.4416666666667" style="224" customWidth="1"/>
    <col min="11523" max="11523" width="10.2166666666667" style="224" customWidth="1"/>
    <col min="11524" max="11756" width="9" style="224"/>
    <col min="11757" max="11757" width="4.66666666666667" style="224" customWidth="1"/>
    <col min="11758" max="11758" width="20.3333333333333" style="224" customWidth="1"/>
    <col min="11759" max="11759" width="11.1083333333333" style="224" customWidth="1"/>
    <col min="11760" max="11760" width="7.66666666666667" style="224" customWidth="1"/>
    <col min="11761" max="11761" width="9.44166666666667" style="224" customWidth="1"/>
    <col min="11762" max="11762" width="9.66666666666667" style="224" customWidth="1"/>
    <col min="11763" max="11763" width="10.2166666666667" style="224" customWidth="1"/>
    <col min="11764" max="11764" width="9.66666666666667" style="224" customWidth="1"/>
    <col min="11765" max="11765" width="10.6666666666667" style="224" customWidth="1"/>
    <col min="11766" max="11766" width="7.33333333333333" style="224" customWidth="1"/>
    <col min="11767" max="11767" width="9.66666666666667" style="224" customWidth="1"/>
    <col min="11768" max="11768" width="12.2166666666667" style="224" customWidth="1"/>
    <col min="11769" max="11772" width="9" style="224" hidden="1" customWidth="1"/>
    <col min="11773" max="11773" width="11.6666666666667" style="224" customWidth="1"/>
    <col min="11774" max="11774" width="9" style="224" hidden="1" customWidth="1"/>
    <col min="11775" max="11775" width="9.44166666666667" style="224" customWidth="1"/>
    <col min="11776" max="11776" width="9" style="224" hidden="1" customWidth="1"/>
    <col min="11777" max="11777" width="10.2166666666667" style="224" customWidth="1"/>
    <col min="11778" max="11778" width="25.4416666666667" style="224" customWidth="1"/>
    <col min="11779" max="11779" width="10.2166666666667" style="224" customWidth="1"/>
    <col min="11780" max="12012" width="9" style="224"/>
    <col min="12013" max="12013" width="4.66666666666667" style="224" customWidth="1"/>
    <col min="12014" max="12014" width="20.3333333333333" style="224" customWidth="1"/>
    <col min="12015" max="12015" width="11.1083333333333" style="224" customWidth="1"/>
    <col min="12016" max="12016" width="7.66666666666667" style="224" customWidth="1"/>
    <col min="12017" max="12017" width="9.44166666666667" style="224" customWidth="1"/>
    <col min="12018" max="12018" width="9.66666666666667" style="224" customWidth="1"/>
    <col min="12019" max="12019" width="10.2166666666667" style="224" customWidth="1"/>
    <col min="12020" max="12020" width="9.66666666666667" style="224" customWidth="1"/>
    <col min="12021" max="12021" width="10.6666666666667" style="224" customWidth="1"/>
    <col min="12022" max="12022" width="7.33333333333333" style="224" customWidth="1"/>
    <col min="12023" max="12023" width="9.66666666666667" style="224" customWidth="1"/>
    <col min="12024" max="12024" width="12.2166666666667" style="224" customWidth="1"/>
    <col min="12025" max="12028" width="9" style="224" hidden="1" customWidth="1"/>
    <col min="12029" max="12029" width="11.6666666666667" style="224" customWidth="1"/>
    <col min="12030" max="12030" width="9" style="224" hidden="1" customWidth="1"/>
    <col min="12031" max="12031" width="9.44166666666667" style="224" customWidth="1"/>
    <col min="12032" max="12032" width="9" style="224" hidden="1" customWidth="1"/>
    <col min="12033" max="12033" width="10.2166666666667" style="224" customWidth="1"/>
    <col min="12034" max="12034" width="25.4416666666667" style="224" customWidth="1"/>
    <col min="12035" max="12035" width="10.2166666666667" style="224" customWidth="1"/>
    <col min="12036" max="12268" width="9" style="224"/>
    <col min="12269" max="12269" width="4.66666666666667" style="224" customWidth="1"/>
    <col min="12270" max="12270" width="20.3333333333333" style="224" customWidth="1"/>
    <col min="12271" max="12271" width="11.1083333333333" style="224" customWidth="1"/>
    <col min="12272" max="12272" width="7.66666666666667" style="224" customWidth="1"/>
    <col min="12273" max="12273" width="9.44166666666667" style="224" customWidth="1"/>
    <col min="12274" max="12274" width="9.66666666666667" style="224" customWidth="1"/>
    <col min="12275" max="12275" width="10.2166666666667" style="224" customWidth="1"/>
    <col min="12276" max="12276" width="9.66666666666667" style="224" customWidth="1"/>
    <col min="12277" max="12277" width="10.6666666666667" style="224" customWidth="1"/>
    <col min="12278" max="12278" width="7.33333333333333" style="224" customWidth="1"/>
    <col min="12279" max="12279" width="9.66666666666667" style="224" customWidth="1"/>
    <col min="12280" max="12280" width="12.2166666666667" style="224" customWidth="1"/>
    <col min="12281" max="12284" width="9" style="224" hidden="1" customWidth="1"/>
    <col min="12285" max="12285" width="11.6666666666667" style="224" customWidth="1"/>
    <col min="12286" max="12286" width="9" style="224" hidden="1" customWidth="1"/>
    <col min="12287" max="12287" width="9.44166666666667" style="224" customWidth="1"/>
    <col min="12288" max="12288" width="9" style="224" hidden="1" customWidth="1"/>
    <col min="12289" max="12289" width="10.2166666666667" style="224" customWidth="1"/>
    <col min="12290" max="12290" width="25.4416666666667" style="224" customWidth="1"/>
    <col min="12291" max="12291" width="10.2166666666667" style="224" customWidth="1"/>
    <col min="12292" max="12524" width="9" style="224"/>
    <col min="12525" max="12525" width="4.66666666666667" style="224" customWidth="1"/>
    <col min="12526" max="12526" width="20.3333333333333" style="224" customWidth="1"/>
    <col min="12527" max="12527" width="11.1083333333333" style="224" customWidth="1"/>
    <col min="12528" max="12528" width="7.66666666666667" style="224" customWidth="1"/>
    <col min="12529" max="12529" width="9.44166666666667" style="224" customWidth="1"/>
    <col min="12530" max="12530" width="9.66666666666667" style="224" customWidth="1"/>
    <col min="12531" max="12531" width="10.2166666666667" style="224" customWidth="1"/>
    <col min="12532" max="12532" width="9.66666666666667" style="224" customWidth="1"/>
    <col min="12533" max="12533" width="10.6666666666667" style="224" customWidth="1"/>
    <col min="12534" max="12534" width="7.33333333333333" style="224" customWidth="1"/>
    <col min="12535" max="12535" width="9.66666666666667" style="224" customWidth="1"/>
    <col min="12536" max="12536" width="12.2166666666667" style="224" customWidth="1"/>
    <col min="12537" max="12540" width="9" style="224" hidden="1" customWidth="1"/>
    <col min="12541" max="12541" width="11.6666666666667" style="224" customWidth="1"/>
    <col min="12542" max="12542" width="9" style="224" hidden="1" customWidth="1"/>
    <col min="12543" max="12543" width="9.44166666666667" style="224" customWidth="1"/>
    <col min="12544" max="12544" width="9" style="224" hidden="1" customWidth="1"/>
    <col min="12545" max="12545" width="10.2166666666667" style="224" customWidth="1"/>
    <col min="12546" max="12546" width="25.4416666666667" style="224" customWidth="1"/>
    <col min="12547" max="12547" width="10.2166666666667" style="224" customWidth="1"/>
    <col min="12548" max="12780" width="9" style="224"/>
    <col min="12781" max="12781" width="4.66666666666667" style="224" customWidth="1"/>
    <col min="12782" max="12782" width="20.3333333333333" style="224" customWidth="1"/>
    <col min="12783" max="12783" width="11.1083333333333" style="224" customWidth="1"/>
    <col min="12784" max="12784" width="7.66666666666667" style="224" customWidth="1"/>
    <col min="12785" max="12785" width="9.44166666666667" style="224" customWidth="1"/>
    <col min="12786" max="12786" width="9.66666666666667" style="224" customWidth="1"/>
    <col min="12787" max="12787" width="10.2166666666667" style="224" customWidth="1"/>
    <col min="12788" max="12788" width="9.66666666666667" style="224" customWidth="1"/>
    <col min="12789" max="12789" width="10.6666666666667" style="224" customWidth="1"/>
    <col min="12790" max="12790" width="7.33333333333333" style="224" customWidth="1"/>
    <col min="12791" max="12791" width="9.66666666666667" style="224" customWidth="1"/>
    <col min="12792" max="12792" width="12.2166666666667" style="224" customWidth="1"/>
    <col min="12793" max="12796" width="9" style="224" hidden="1" customWidth="1"/>
    <col min="12797" max="12797" width="11.6666666666667" style="224" customWidth="1"/>
    <col min="12798" max="12798" width="9" style="224" hidden="1" customWidth="1"/>
    <col min="12799" max="12799" width="9.44166666666667" style="224" customWidth="1"/>
    <col min="12800" max="12800" width="9" style="224" hidden="1" customWidth="1"/>
    <col min="12801" max="12801" width="10.2166666666667" style="224" customWidth="1"/>
    <col min="12802" max="12802" width="25.4416666666667" style="224" customWidth="1"/>
    <col min="12803" max="12803" width="10.2166666666667" style="224" customWidth="1"/>
    <col min="12804" max="13036" width="9" style="224"/>
    <col min="13037" max="13037" width="4.66666666666667" style="224" customWidth="1"/>
    <col min="13038" max="13038" width="20.3333333333333" style="224" customWidth="1"/>
    <col min="13039" max="13039" width="11.1083333333333" style="224" customWidth="1"/>
    <col min="13040" max="13040" width="7.66666666666667" style="224" customWidth="1"/>
    <col min="13041" max="13041" width="9.44166666666667" style="224" customWidth="1"/>
    <col min="13042" max="13042" width="9.66666666666667" style="224" customWidth="1"/>
    <col min="13043" max="13043" width="10.2166666666667" style="224" customWidth="1"/>
    <col min="13044" max="13044" width="9.66666666666667" style="224" customWidth="1"/>
    <col min="13045" max="13045" width="10.6666666666667" style="224" customWidth="1"/>
    <col min="13046" max="13046" width="7.33333333333333" style="224" customWidth="1"/>
    <col min="13047" max="13047" width="9.66666666666667" style="224" customWidth="1"/>
    <col min="13048" max="13048" width="12.2166666666667" style="224" customWidth="1"/>
    <col min="13049" max="13052" width="9" style="224" hidden="1" customWidth="1"/>
    <col min="13053" max="13053" width="11.6666666666667" style="224" customWidth="1"/>
    <col min="13054" max="13054" width="9" style="224" hidden="1" customWidth="1"/>
    <col min="13055" max="13055" width="9.44166666666667" style="224" customWidth="1"/>
    <col min="13056" max="13056" width="9" style="224" hidden="1" customWidth="1"/>
    <col min="13057" max="13057" width="10.2166666666667" style="224" customWidth="1"/>
    <col min="13058" max="13058" width="25.4416666666667" style="224" customWidth="1"/>
    <col min="13059" max="13059" width="10.2166666666667" style="224" customWidth="1"/>
    <col min="13060" max="13292" width="9" style="224"/>
    <col min="13293" max="13293" width="4.66666666666667" style="224" customWidth="1"/>
    <col min="13294" max="13294" width="20.3333333333333" style="224" customWidth="1"/>
    <col min="13295" max="13295" width="11.1083333333333" style="224" customWidth="1"/>
    <col min="13296" max="13296" width="7.66666666666667" style="224" customWidth="1"/>
    <col min="13297" max="13297" width="9.44166666666667" style="224" customWidth="1"/>
    <col min="13298" max="13298" width="9.66666666666667" style="224" customWidth="1"/>
    <col min="13299" max="13299" width="10.2166666666667" style="224" customWidth="1"/>
    <col min="13300" max="13300" width="9.66666666666667" style="224" customWidth="1"/>
    <col min="13301" max="13301" width="10.6666666666667" style="224" customWidth="1"/>
    <col min="13302" max="13302" width="7.33333333333333" style="224" customWidth="1"/>
    <col min="13303" max="13303" width="9.66666666666667" style="224" customWidth="1"/>
    <col min="13304" max="13304" width="12.2166666666667" style="224" customWidth="1"/>
    <col min="13305" max="13308" width="9" style="224" hidden="1" customWidth="1"/>
    <col min="13309" max="13309" width="11.6666666666667" style="224" customWidth="1"/>
    <col min="13310" max="13310" width="9" style="224" hidden="1" customWidth="1"/>
    <col min="13311" max="13311" width="9.44166666666667" style="224" customWidth="1"/>
    <col min="13312" max="13312" width="9" style="224" hidden="1" customWidth="1"/>
    <col min="13313" max="13313" width="10.2166666666667" style="224" customWidth="1"/>
    <col min="13314" max="13314" width="25.4416666666667" style="224" customWidth="1"/>
    <col min="13315" max="13315" width="10.2166666666667" style="224" customWidth="1"/>
    <col min="13316" max="13548" width="9" style="224"/>
    <col min="13549" max="13549" width="4.66666666666667" style="224" customWidth="1"/>
    <col min="13550" max="13550" width="20.3333333333333" style="224" customWidth="1"/>
    <col min="13551" max="13551" width="11.1083333333333" style="224" customWidth="1"/>
    <col min="13552" max="13552" width="7.66666666666667" style="224" customWidth="1"/>
    <col min="13553" max="13553" width="9.44166666666667" style="224" customWidth="1"/>
    <col min="13554" max="13554" width="9.66666666666667" style="224" customWidth="1"/>
    <col min="13555" max="13555" width="10.2166666666667" style="224" customWidth="1"/>
    <col min="13556" max="13556" width="9.66666666666667" style="224" customWidth="1"/>
    <col min="13557" max="13557" width="10.6666666666667" style="224" customWidth="1"/>
    <col min="13558" max="13558" width="7.33333333333333" style="224" customWidth="1"/>
    <col min="13559" max="13559" width="9.66666666666667" style="224" customWidth="1"/>
    <col min="13560" max="13560" width="12.2166666666667" style="224" customWidth="1"/>
    <col min="13561" max="13564" width="9" style="224" hidden="1" customWidth="1"/>
    <col min="13565" max="13565" width="11.6666666666667" style="224" customWidth="1"/>
    <col min="13566" max="13566" width="9" style="224" hidden="1" customWidth="1"/>
    <col min="13567" max="13567" width="9.44166666666667" style="224" customWidth="1"/>
    <col min="13568" max="13568" width="9" style="224" hidden="1" customWidth="1"/>
    <col min="13569" max="13569" width="10.2166666666667" style="224" customWidth="1"/>
    <col min="13570" max="13570" width="25.4416666666667" style="224" customWidth="1"/>
    <col min="13571" max="13571" width="10.2166666666667" style="224" customWidth="1"/>
    <col min="13572" max="13804" width="9" style="224"/>
    <col min="13805" max="13805" width="4.66666666666667" style="224" customWidth="1"/>
    <col min="13806" max="13806" width="20.3333333333333" style="224" customWidth="1"/>
    <col min="13807" max="13807" width="11.1083333333333" style="224" customWidth="1"/>
    <col min="13808" max="13808" width="7.66666666666667" style="224" customWidth="1"/>
    <col min="13809" max="13809" width="9.44166666666667" style="224" customWidth="1"/>
    <col min="13810" max="13810" width="9.66666666666667" style="224" customWidth="1"/>
    <col min="13811" max="13811" width="10.2166666666667" style="224" customWidth="1"/>
    <col min="13812" max="13812" width="9.66666666666667" style="224" customWidth="1"/>
    <col min="13813" max="13813" width="10.6666666666667" style="224" customWidth="1"/>
    <col min="13814" max="13814" width="7.33333333333333" style="224" customWidth="1"/>
    <col min="13815" max="13815" width="9.66666666666667" style="224" customWidth="1"/>
    <col min="13816" max="13816" width="12.2166666666667" style="224" customWidth="1"/>
    <col min="13817" max="13820" width="9" style="224" hidden="1" customWidth="1"/>
    <col min="13821" max="13821" width="11.6666666666667" style="224" customWidth="1"/>
    <col min="13822" max="13822" width="9" style="224" hidden="1" customWidth="1"/>
    <col min="13823" max="13823" width="9.44166666666667" style="224" customWidth="1"/>
    <col min="13824" max="13824" width="9" style="224" hidden="1" customWidth="1"/>
    <col min="13825" max="13825" width="10.2166666666667" style="224" customWidth="1"/>
    <col min="13826" max="13826" width="25.4416666666667" style="224" customWidth="1"/>
    <col min="13827" max="13827" width="10.2166666666667" style="224" customWidth="1"/>
    <col min="13828" max="14060" width="9" style="224"/>
    <col min="14061" max="14061" width="4.66666666666667" style="224" customWidth="1"/>
    <col min="14062" max="14062" width="20.3333333333333" style="224" customWidth="1"/>
    <col min="14063" max="14063" width="11.1083333333333" style="224" customWidth="1"/>
    <col min="14064" max="14064" width="7.66666666666667" style="224" customWidth="1"/>
    <col min="14065" max="14065" width="9.44166666666667" style="224" customWidth="1"/>
    <col min="14066" max="14066" width="9.66666666666667" style="224" customWidth="1"/>
    <col min="14067" max="14067" width="10.2166666666667" style="224" customWidth="1"/>
    <col min="14068" max="14068" width="9.66666666666667" style="224" customWidth="1"/>
    <col min="14069" max="14069" width="10.6666666666667" style="224" customWidth="1"/>
    <col min="14070" max="14070" width="7.33333333333333" style="224" customWidth="1"/>
    <col min="14071" max="14071" width="9.66666666666667" style="224" customWidth="1"/>
    <col min="14072" max="14072" width="12.2166666666667" style="224" customWidth="1"/>
    <col min="14073" max="14076" width="9" style="224" hidden="1" customWidth="1"/>
    <col min="14077" max="14077" width="11.6666666666667" style="224" customWidth="1"/>
    <col min="14078" max="14078" width="9" style="224" hidden="1" customWidth="1"/>
    <col min="14079" max="14079" width="9.44166666666667" style="224" customWidth="1"/>
    <col min="14080" max="14080" width="9" style="224" hidden="1" customWidth="1"/>
    <col min="14081" max="14081" width="10.2166666666667" style="224" customWidth="1"/>
    <col min="14082" max="14082" width="25.4416666666667" style="224" customWidth="1"/>
    <col min="14083" max="14083" width="10.2166666666667" style="224" customWidth="1"/>
    <col min="14084" max="14316" width="9" style="224"/>
    <col min="14317" max="14317" width="4.66666666666667" style="224" customWidth="1"/>
    <col min="14318" max="14318" width="20.3333333333333" style="224" customWidth="1"/>
    <col min="14319" max="14319" width="11.1083333333333" style="224" customWidth="1"/>
    <col min="14320" max="14320" width="7.66666666666667" style="224" customWidth="1"/>
    <col min="14321" max="14321" width="9.44166666666667" style="224" customWidth="1"/>
    <col min="14322" max="14322" width="9.66666666666667" style="224" customWidth="1"/>
    <col min="14323" max="14323" width="10.2166666666667" style="224" customWidth="1"/>
    <col min="14324" max="14324" width="9.66666666666667" style="224" customWidth="1"/>
    <col min="14325" max="14325" width="10.6666666666667" style="224" customWidth="1"/>
    <col min="14326" max="14326" width="7.33333333333333" style="224" customWidth="1"/>
    <col min="14327" max="14327" width="9.66666666666667" style="224" customWidth="1"/>
    <col min="14328" max="14328" width="12.2166666666667" style="224" customWidth="1"/>
    <col min="14329" max="14332" width="9" style="224" hidden="1" customWidth="1"/>
    <col min="14333" max="14333" width="11.6666666666667" style="224" customWidth="1"/>
    <col min="14334" max="14334" width="9" style="224" hidden="1" customWidth="1"/>
    <col min="14335" max="14335" width="9.44166666666667" style="224" customWidth="1"/>
    <col min="14336" max="14336" width="9" style="224" hidden="1" customWidth="1"/>
    <col min="14337" max="14337" width="10.2166666666667" style="224" customWidth="1"/>
    <col min="14338" max="14338" width="25.4416666666667" style="224" customWidth="1"/>
    <col min="14339" max="14339" width="10.2166666666667" style="224" customWidth="1"/>
    <col min="14340" max="14572" width="9" style="224"/>
    <col min="14573" max="14573" width="4.66666666666667" style="224" customWidth="1"/>
    <col min="14574" max="14574" width="20.3333333333333" style="224" customWidth="1"/>
    <col min="14575" max="14575" width="11.1083333333333" style="224" customWidth="1"/>
    <col min="14576" max="14576" width="7.66666666666667" style="224" customWidth="1"/>
    <col min="14577" max="14577" width="9.44166666666667" style="224" customWidth="1"/>
    <col min="14578" max="14578" width="9.66666666666667" style="224" customWidth="1"/>
    <col min="14579" max="14579" width="10.2166666666667" style="224" customWidth="1"/>
    <col min="14580" max="14580" width="9.66666666666667" style="224" customWidth="1"/>
    <col min="14581" max="14581" width="10.6666666666667" style="224" customWidth="1"/>
    <col min="14582" max="14582" width="7.33333333333333" style="224" customWidth="1"/>
    <col min="14583" max="14583" width="9.66666666666667" style="224" customWidth="1"/>
    <col min="14584" max="14584" width="12.2166666666667" style="224" customWidth="1"/>
    <col min="14585" max="14588" width="9" style="224" hidden="1" customWidth="1"/>
    <col min="14589" max="14589" width="11.6666666666667" style="224" customWidth="1"/>
    <col min="14590" max="14590" width="9" style="224" hidden="1" customWidth="1"/>
    <col min="14591" max="14591" width="9.44166666666667" style="224" customWidth="1"/>
    <col min="14592" max="14592" width="9" style="224" hidden="1" customWidth="1"/>
    <col min="14593" max="14593" width="10.2166666666667" style="224" customWidth="1"/>
    <col min="14594" max="14594" width="25.4416666666667" style="224" customWidth="1"/>
    <col min="14595" max="14595" width="10.2166666666667" style="224" customWidth="1"/>
    <col min="14596" max="14828" width="9" style="224"/>
    <col min="14829" max="14829" width="4.66666666666667" style="224" customWidth="1"/>
    <col min="14830" max="14830" width="20.3333333333333" style="224" customWidth="1"/>
    <col min="14831" max="14831" width="11.1083333333333" style="224" customWidth="1"/>
    <col min="14832" max="14832" width="7.66666666666667" style="224" customWidth="1"/>
    <col min="14833" max="14833" width="9.44166666666667" style="224" customWidth="1"/>
    <col min="14834" max="14834" width="9.66666666666667" style="224" customWidth="1"/>
    <col min="14835" max="14835" width="10.2166666666667" style="224" customWidth="1"/>
    <col min="14836" max="14836" width="9.66666666666667" style="224" customWidth="1"/>
    <col min="14837" max="14837" width="10.6666666666667" style="224" customWidth="1"/>
    <col min="14838" max="14838" width="7.33333333333333" style="224" customWidth="1"/>
    <col min="14839" max="14839" width="9.66666666666667" style="224" customWidth="1"/>
    <col min="14840" max="14840" width="12.2166666666667" style="224" customWidth="1"/>
    <col min="14841" max="14844" width="9" style="224" hidden="1" customWidth="1"/>
    <col min="14845" max="14845" width="11.6666666666667" style="224" customWidth="1"/>
    <col min="14846" max="14846" width="9" style="224" hidden="1" customWidth="1"/>
    <col min="14847" max="14847" width="9.44166666666667" style="224" customWidth="1"/>
    <col min="14848" max="14848" width="9" style="224" hidden="1" customWidth="1"/>
    <col min="14849" max="14849" width="10.2166666666667" style="224" customWidth="1"/>
    <col min="14850" max="14850" width="25.4416666666667" style="224" customWidth="1"/>
    <col min="14851" max="14851" width="10.2166666666667" style="224" customWidth="1"/>
    <col min="14852" max="15084" width="9" style="224"/>
    <col min="15085" max="15085" width="4.66666666666667" style="224" customWidth="1"/>
    <col min="15086" max="15086" width="20.3333333333333" style="224" customWidth="1"/>
    <col min="15087" max="15087" width="11.1083333333333" style="224" customWidth="1"/>
    <col min="15088" max="15088" width="7.66666666666667" style="224" customWidth="1"/>
    <col min="15089" max="15089" width="9.44166666666667" style="224" customWidth="1"/>
    <col min="15090" max="15090" width="9.66666666666667" style="224" customWidth="1"/>
    <col min="15091" max="15091" width="10.2166666666667" style="224" customWidth="1"/>
    <col min="15092" max="15092" width="9.66666666666667" style="224" customWidth="1"/>
    <col min="15093" max="15093" width="10.6666666666667" style="224" customWidth="1"/>
    <col min="15094" max="15094" width="7.33333333333333" style="224" customWidth="1"/>
    <col min="15095" max="15095" width="9.66666666666667" style="224" customWidth="1"/>
    <col min="15096" max="15096" width="12.2166666666667" style="224" customWidth="1"/>
    <col min="15097" max="15100" width="9" style="224" hidden="1" customWidth="1"/>
    <col min="15101" max="15101" width="11.6666666666667" style="224" customWidth="1"/>
    <col min="15102" max="15102" width="9" style="224" hidden="1" customWidth="1"/>
    <col min="15103" max="15103" width="9.44166666666667" style="224" customWidth="1"/>
    <col min="15104" max="15104" width="9" style="224" hidden="1" customWidth="1"/>
    <col min="15105" max="15105" width="10.2166666666667" style="224" customWidth="1"/>
    <col min="15106" max="15106" width="25.4416666666667" style="224" customWidth="1"/>
    <col min="15107" max="15107" width="10.2166666666667" style="224" customWidth="1"/>
    <col min="15108" max="15340" width="9" style="224"/>
    <col min="15341" max="15341" width="4.66666666666667" style="224" customWidth="1"/>
    <col min="15342" max="15342" width="20.3333333333333" style="224" customWidth="1"/>
    <col min="15343" max="15343" width="11.1083333333333" style="224" customWidth="1"/>
    <col min="15344" max="15344" width="7.66666666666667" style="224" customWidth="1"/>
    <col min="15345" max="15345" width="9.44166666666667" style="224" customWidth="1"/>
    <col min="15346" max="15346" width="9.66666666666667" style="224" customWidth="1"/>
    <col min="15347" max="15347" width="10.2166666666667" style="224" customWidth="1"/>
    <col min="15348" max="15348" width="9.66666666666667" style="224" customWidth="1"/>
    <col min="15349" max="15349" width="10.6666666666667" style="224" customWidth="1"/>
    <col min="15350" max="15350" width="7.33333333333333" style="224" customWidth="1"/>
    <col min="15351" max="15351" width="9.66666666666667" style="224" customWidth="1"/>
    <col min="15352" max="15352" width="12.2166666666667" style="224" customWidth="1"/>
    <col min="15353" max="15356" width="9" style="224" hidden="1" customWidth="1"/>
    <col min="15357" max="15357" width="11.6666666666667" style="224" customWidth="1"/>
    <col min="15358" max="15358" width="9" style="224" hidden="1" customWidth="1"/>
    <col min="15359" max="15359" width="9.44166666666667" style="224" customWidth="1"/>
    <col min="15360" max="15360" width="9" style="224" hidden="1" customWidth="1"/>
    <col min="15361" max="15361" width="10.2166666666667" style="224" customWidth="1"/>
    <col min="15362" max="15362" width="25.4416666666667" style="224" customWidth="1"/>
    <col min="15363" max="15363" width="10.2166666666667" style="224" customWidth="1"/>
    <col min="15364" max="15596" width="9" style="224"/>
    <col min="15597" max="15597" width="4.66666666666667" style="224" customWidth="1"/>
    <col min="15598" max="15598" width="20.3333333333333" style="224" customWidth="1"/>
    <col min="15599" max="15599" width="11.1083333333333" style="224" customWidth="1"/>
    <col min="15600" max="15600" width="7.66666666666667" style="224" customWidth="1"/>
    <col min="15601" max="15601" width="9.44166666666667" style="224" customWidth="1"/>
    <col min="15602" max="15602" width="9.66666666666667" style="224" customWidth="1"/>
    <col min="15603" max="15603" width="10.2166666666667" style="224" customWidth="1"/>
    <col min="15604" max="15604" width="9.66666666666667" style="224" customWidth="1"/>
    <col min="15605" max="15605" width="10.6666666666667" style="224" customWidth="1"/>
    <col min="15606" max="15606" width="7.33333333333333" style="224" customWidth="1"/>
    <col min="15607" max="15607" width="9.66666666666667" style="224" customWidth="1"/>
    <col min="15608" max="15608" width="12.2166666666667" style="224" customWidth="1"/>
    <col min="15609" max="15612" width="9" style="224" hidden="1" customWidth="1"/>
    <col min="15613" max="15613" width="11.6666666666667" style="224" customWidth="1"/>
    <col min="15614" max="15614" width="9" style="224" hidden="1" customWidth="1"/>
    <col min="15615" max="15615" width="9.44166666666667" style="224" customWidth="1"/>
    <col min="15616" max="15616" width="9" style="224" hidden="1" customWidth="1"/>
    <col min="15617" max="15617" width="10.2166666666667" style="224" customWidth="1"/>
    <col min="15618" max="15618" width="25.4416666666667" style="224" customWidth="1"/>
    <col min="15619" max="15619" width="10.2166666666667" style="224" customWidth="1"/>
    <col min="15620" max="15852" width="9" style="224"/>
    <col min="15853" max="15853" width="4.66666666666667" style="224" customWidth="1"/>
    <col min="15854" max="15854" width="20.3333333333333" style="224" customWidth="1"/>
    <col min="15855" max="15855" width="11.1083333333333" style="224" customWidth="1"/>
    <col min="15856" max="15856" width="7.66666666666667" style="224" customWidth="1"/>
    <col min="15857" max="15857" width="9.44166666666667" style="224" customWidth="1"/>
    <col min="15858" max="15858" width="9.66666666666667" style="224" customWidth="1"/>
    <col min="15859" max="15859" width="10.2166666666667" style="224" customWidth="1"/>
    <col min="15860" max="15860" width="9.66666666666667" style="224" customWidth="1"/>
    <col min="15861" max="15861" width="10.6666666666667" style="224" customWidth="1"/>
    <col min="15862" max="15862" width="7.33333333333333" style="224" customWidth="1"/>
    <col min="15863" max="15863" width="9.66666666666667" style="224" customWidth="1"/>
    <col min="15864" max="15864" width="12.2166666666667" style="224" customWidth="1"/>
    <col min="15865" max="15868" width="9" style="224" hidden="1" customWidth="1"/>
    <col min="15869" max="15869" width="11.6666666666667" style="224" customWidth="1"/>
    <col min="15870" max="15870" width="9" style="224" hidden="1" customWidth="1"/>
    <col min="15871" max="15871" width="9.44166666666667" style="224" customWidth="1"/>
    <col min="15872" max="15872" width="9" style="224" hidden="1" customWidth="1"/>
    <col min="15873" max="15873" width="10.2166666666667" style="224" customWidth="1"/>
    <col min="15874" max="15874" width="25.4416666666667" style="224" customWidth="1"/>
    <col min="15875" max="15875" width="10.2166666666667" style="224" customWidth="1"/>
    <col min="15876" max="16108" width="9" style="224"/>
    <col min="16109" max="16109" width="4.66666666666667" style="224" customWidth="1"/>
    <col min="16110" max="16110" width="20.3333333333333" style="224" customWidth="1"/>
    <col min="16111" max="16111" width="11.1083333333333" style="224" customWidth="1"/>
    <col min="16112" max="16112" width="7.66666666666667" style="224" customWidth="1"/>
    <col min="16113" max="16113" width="9.44166666666667" style="224" customWidth="1"/>
    <col min="16114" max="16114" width="9.66666666666667" style="224" customWidth="1"/>
    <col min="16115" max="16115" width="10.2166666666667" style="224" customWidth="1"/>
    <col min="16116" max="16116" width="9.66666666666667" style="224" customWidth="1"/>
    <col min="16117" max="16117" width="10.6666666666667" style="224" customWidth="1"/>
    <col min="16118" max="16118" width="7.33333333333333" style="224" customWidth="1"/>
    <col min="16119" max="16119" width="9.66666666666667" style="224" customWidth="1"/>
    <col min="16120" max="16120" width="12.2166666666667" style="224" customWidth="1"/>
    <col min="16121" max="16124" width="9" style="224" hidden="1" customWidth="1"/>
    <col min="16125" max="16125" width="11.6666666666667" style="224" customWidth="1"/>
    <col min="16126" max="16126" width="9" style="224" hidden="1" customWidth="1"/>
    <col min="16127" max="16127" width="9.44166666666667" style="224" customWidth="1"/>
    <col min="16128" max="16128" width="9" style="224" hidden="1" customWidth="1"/>
    <col min="16129" max="16129" width="10.2166666666667" style="224" customWidth="1"/>
    <col min="16130" max="16130" width="25.4416666666667" style="224" customWidth="1"/>
    <col min="16131" max="16131" width="10.2166666666667" style="224" customWidth="1"/>
    <col min="16132" max="16384" width="9" style="224"/>
  </cols>
  <sheetData>
    <row r="1" ht="67" customHeight="1" spans="1:7">
      <c r="A1" s="230" t="s">
        <v>0</v>
      </c>
      <c r="B1" s="230"/>
      <c r="C1" s="230"/>
      <c r="D1" s="230"/>
      <c r="E1" s="230"/>
      <c r="F1" s="230"/>
      <c r="G1" s="230"/>
    </row>
    <row r="2" ht="5" customHeight="1"/>
    <row r="3" s="221" customFormat="1" ht="38" customHeight="1" spans="1:8">
      <c r="A3" s="231" t="s">
        <v>1</v>
      </c>
      <c r="B3" s="231" t="s">
        <v>2</v>
      </c>
      <c r="C3" s="232" t="s">
        <v>3</v>
      </c>
      <c r="D3" s="231" t="s">
        <v>4</v>
      </c>
      <c r="E3" s="233" t="s">
        <v>5</v>
      </c>
      <c r="F3" s="233"/>
      <c r="G3" s="233"/>
      <c r="H3" s="234"/>
    </row>
    <row r="4" s="221" customFormat="1" ht="28.95" customHeight="1" spans="1:8">
      <c r="A4" s="231"/>
      <c r="B4" s="231"/>
      <c r="C4" s="232"/>
      <c r="D4" s="231"/>
      <c r="E4" s="235" t="s">
        <v>6</v>
      </c>
      <c r="F4" s="235" t="s">
        <v>7</v>
      </c>
      <c r="G4" s="235" t="s">
        <v>8</v>
      </c>
      <c r="H4" s="234"/>
    </row>
    <row r="5" s="222" customFormat="1" ht="16" customHeight="1" spans="1:8">
      <c r="A5" s="236" t="s">
        <v>9</v>
      </c>
      <c r="B5" s="237"/>
      <c r="C5" s="237"/>
      <c r="D5" s="237"/>
      <c r="E5" s="237"/>
      <c r="F5" s="237"/>
      <c r="G5" s="238"/>
      <c r="H5" s="239"/>
    </row>
    <row r="6" s="222" customFormat="1" ht="16" customHeight="1" spans="1:8">
      <c r="A6" s="240">
        <v>1</v>
      </c>
      <c r="B6" s="241" t="s">
        <v>10</v>
      </c>
      <c r="C6" s="242">
        <v>56</v>
      </c>
      <c r="D6" s="243" t="s">
        <v>4</v>
      </c>
      <c r="E6" s="244">
        <v>25.2</v>
      </c>
      <c r="F6" s="244">
        <v>11.2</v>
      </c>
      <c r="G6" s="244">
        <v>36.4</v>
      </c>
      <c r="H6" s="239"/>
    </row>
    <row r="7" s="222" customFormat="1" ht="16" customHeight="1" spans="1:8">
      <c r="A7" s="240">
        <v>2</v>
      </c>
      <c r="B7" s="241" t="s">
        <v>11</v>
      </c>
      <c r="C7" s="242">
        <v>93</v>
      </c>
      <c r="D7" s="243" t="s">
        <v>4</v>
      </c>
      <c r="E7" s="244">
        <v>41.85</v>
      </c>
      <c r="F7" s="244">
        <v>7.44</v>
      </c>
      <c r="G7" s="244">
        <v>49.29</v>
      </c>
      <c r="H7" s="239"/>
    </row>
    <row r="8" s="222" customFormat="1" ht="16" customHeight="1" spans="1:8">
      <c r="A8" s="240">
        <v>3</v>
      </c>
      <c r="B8" s="241" t="s">
        <v>12</v>
      </c>
      <c r="C8" s="242">
        <v>76</v>
      </c>
      <c r="D8" s="243" t="s">
        <v>4</v>
      </c>
      <c r="E8" s="244">
        <v>34.2</v>
      </c>
      <c r="F8" s="244">
        <v>6.08</v>
      </c>
      <c r="G8" s="244">
        <v>40.28</v>
      </c>
      <c r="H8" s="239"/>
    </row>
    <row r="9" s="222" customFormat="1" ht="17" customHeight="1" spans="1:8">
      <c r="A9" s="240">
        <v>4</v>
      </c>
      <c r="B9" s="245" t="s">
        <v>13</v>
      </c>
      <c r="C9" s="242">
        <v>285</v>
      </c>
      <c r="D9" s="243" t="s">
        <v>14</v>
      </c>
      <c r="E9" s="246">
        <v>64.125</v>
      </c>
      <c r="F9" s="247">
        <v>0</v>
      </c>
      <c r="G9" s="246">
        <v>64.125</v>
      </c>
      <c r="H9" s="239"/>
    </row>
    <row r="10" s="222" customFormat="1" ht="16" customHeight="1" spans="1:8">
      <c r="A10" s="240">
        <v>5</v>
      </c>
      <c r="B10" s="241" t="s">
        <v>15</v>
      </c>
      <c r="C10" s="242">
        <v>48</v>
      </c>
      <c r="D10" s="243" t="s">
        <v>4</v>
      </c>
      <c r="E10" s="244">
        <v>21.6</v>
      </c>
      <c r="F10" s="244">
        <v>3.84</v>
      </c>
      <c r="G10" s="244">
        <v>25.44</v>
      </c>
      <c r="H10" s="239"/>
    </row>
    <row r="11" s="222" customFormat="1" ht="16" customHeight="1" spans="1:8">
      <c r="A11" s="240">
        <v>6</v>
      </c>
      <c r="B11" s="241" t="s">
        <v>16</v>
      </c>
      <c r="C11" s="242">
        <v>133</v>
      </c>
      <c r="D11" s="243" t="s">
        <v>4</v>
      </c>
      <c r="E11" s="244">
        <v>59.85</v>
      </c>
      <c r="F11" s="244">
        <v>10.64</v>
      </c>
      <c r="G11" s="244">
        <v>70.49</v>
      </c>
      <c r="H11" s="239"/>
    </row>
    <row r="12" s="222" customFormat="1" ht="16" customHeight="1" spans="1:8">
      <c r="A12" s="240">
        <v>7</v>
      </c>
      <c r="B12" s="241" t="s">
        <v>17</v>
      </c>
      <c r="C12" s="242">
        <v>33</v>
      </c>
      <c r="D12" s="243" t="s">
        <v>4</v>
      </c>
      <c r="E12" s="244">
        <v>14.85</v>
      </c>
      <c r="F12" s="244">
        <v>2.64</v>
      </c>
      <c r="G12" s="244">
        <v>17.49</v>
      </c>
      <c r="H12" s="239"/>
    </row>
    <row r="13" s="222" customFormat="1" ht="16" customHeight="1" spans="1:8">
      <c r="A13" s="240">
        <v>8</v>
      </c>
      <c r="B13" s="241" t="s">
        <v>18</v>
      </c>
      <c r="C13" s="242">
        <v>42</v>
      </c>
      <c r="D13" s="243" t="s">
        <v>4</v>
      </c>
      <c r="E13" s="244">
        <v>18.9</v>
      </c>
      <c r="F13" s="244">
        <v>3.36</v>
      </c>
      <c r="G13" s="244">
        <v>22.26</v>
      </c>
      <c r="H13" s="239"/>
    </row>
    <row r="14" s="222" customFormat="1" ht="16" customHeight="1" spans="1:8">
      <c r="A14" s="240">
        <v>9</v>
      </c>
      <c r="B14" s="241" t="s">
        <v>19</v>
      </c>
      <c r="C14" s="242" t="s">
        <v>20</v>
      </c>
      <c r="D14" s="243" t="s">
        <v>21</v>
      </c>
      <c r="E14" s="247">
        <v>0</v>
      </c>
      <c r="F14" s="244">
        <v>6.08</v>
      </c>
      <c r="G14" s="244">
        <v>6.08</v>
      </c>
      <c r="H14" s="239"/>
    </row>
    <row r="15" s="222" customFormat="1" ht="16" customHeight="1" spans="1:8">
      <c r="A15" s="240">
        <v>10</v>
      </c>
      <c r="B15" s="241" t="s">
        <v>22</v>
      </c>
      <c r="C15" s="242">
        <v>39</v>
      </c>
      <c r="D15" s="243" t="s">
        <v>4</v>
      </c>
      <c r="E15" s="244">
        <v>17.55</v>
      </c>
      <c r="F15" s="244">
        <v>3.12</v>
      </c>
      <c r="G15" s="244">
        <v>20.67</v>
      </c>
      <c r="H15" s="239"/>
    </row>
    <row r="16" s="222" customFormat="1" ht="16" customHeight="1" spans="1:8">
      <c r="A16" s="240">
        <v>11</v>
      </c>
      <c r="B16" s="241" t="s">
        <v>23</v>
      </c>
      <c r="C16" s="248">
        <v>112</v>
      </c>
      <c r="D16" s="243" t="s">
        <v>21</v>
      </c>
      <c r="E16" s="247">
        <v>0</v>
      </c>
      <c r="F16" s="244">
        <v>8.96</v>
      </c>
      <c r="G16" s="244">
        <v>8.96</v>
      </c>
      <c r="H16" s="239"/>
    </row>
    <row r="17" s="222" customFormat="1" ht="16" customHeight="1" spans="1:8">
      <c r="A17" s="240">
        <v>12</v>
      </c>
      <c r="B17" s="241" t="s">
        <v>24</v>
      </c>
      <c r="C17" s="248">
        <v>21</v>
      </c>
      <c r="D17" s="243" t="s">
        <v>21</v>
      </c>
      <c r="E17" s="247">
        <v>0</v>
      </c>
      <c r="F17" s="244">
        <v>1.68</v>
      </c>
      <c r="G17" s="244">
        <v>1.68</v>
      </c>
      <c r="H17" s="239"/>
    </row>
    <row r="18" s="222" customFormat="1" ht="16" customHeight="1" spans="1:8">
      <c r="A18" s="240">
        <v>13</v>
      </c>
      <c r="B18" s="241" t="s">
        <v>25</v>
      </c>
      <c r="C18" s="248">
        <v>57</v>
      </c>
      <c r="D18" s="243" t="s">
        <v>21</v>
      </c>
      <c r="E18" s="247">
        <v>0</v>
      </c>
      <c r="F18" s="244">
        <v>4.56</v>
      </c>
      <c r="G18" s="244">
        <v>4.56</v>
      </c>
      <c r="H18" s="239"/>
    </row>
    <row r="19" s="222" customFormat="1" ht="16" customHeight="1" spans="1:8">
      <c r="A19" s="240">
        <v>14</v>
      </c>
      <c r="B19" s="241" t="s">
        <v>26</v>
      </c>
      <c r="C19" s="242">
        <v>51</v>
      </c>
      <c r="D19" s="243" t="s">
        <v>14</v>
      </c>
      <c r="E19" s="244">
        <v>22.95</v>
      </c>
      <c r="F19" s="247">
        <v>0</v>
      </c>
      <c r="G19" s="244">
        <v>22.95</v>
      </c>
      <c r="H19" s="239"/>
    </row>
    <row r="20" s="222" customFormat="1" ht="16" customHeight="1" spans="1:8">
      <c r="A20" s="240">
        <v>15</v>
      </c>
      <c r="B20" s="241" t="s">
        <v>27</v>
      </c>
      <c r="C20" s="242">
        <v>121</v>
      </c>
      <c r="D20" s="243" t="s">
        <v>4</v>
      </c>
      <c r="E20" s="244">
        <v>54.45</v>
      </c>
      <c r="F20" s="244">
        <v>24.2</v>
      </c>
      <c r="G20" s="244">
        <v>78.65</v>
      </c>
      <c r="H20" s="239"/>
    </row>
    <row r="21" s="222" customFormat="1" ht="16" customHeight="1" spans="1:8">
      <c r="A21" s="240">
        <v>16</v>
      </c>
      <c r="B21" s="241" t="s">
        <v>28</v>
      </c>
      <c r="C21" s="242">
        <v>154</v>
      </c>
      <c r="D21" s="243" t="s">
        <v>4</v>
      </c>
      <c r="E21" s="244">
        <v>69.3</v>
      </c>
      <c r="F21" s="244">
        <v>12.32</v>
      </c>
      <c r="G21" s="244">
        <v>81.62</v>
      </c>
      <c r="H21" s="239"/>
    </row>
    <row r="22" s="222" customFormat="1" ht="16" customHeight="1" spans="1:8">
      <c r="A22" s="240">
        <v>17</v>
      </c>
      <c r="B22" s="241" t="s">
        <v>29</v>
      </c>
      <c r="C22" s="242">
        <v>252</v>
      </c>
      <c r="D22" s="243" t="s">
        <v>4</v>
      </c>
      <c r="E22" s="244">
        <v>113.4</v>
      </c>
      <c r="F22" s="244">
        <v>40.32</v>
      </c>
      <c r="G22" s="244">
        <v>153.72</v>
      </c>
      <c r="H22" s="239"/>
    </row>
    <row r="23" s="222" customFormat="1" ht="16" customHeight="1" spans="1:8">
      <c r="A23" s="240">
        <v>18</v>
      </c>
      <c r="B23" s="241" t="s">
        <v>30</v>
      </c>
      <c r="C23" s="242" t="s">
        <v>31</v>
      </c>
      <c r="D23" s="243" t="s">
        <v>4</v>
      </c>
      <c r="E23" s="246">
        <v>78.525</v>
      </c>
      <c r="F23" s="244">
        <v>5.76</v>
      </c>
      <c r="G23" s="246">
        <v>84.285</v>
      </c>
      <c r="H23" s="239"/>
    </row>
    <row r="24" s="222" customFormat="1" ht="16" customHeight="1" spans="1:8">
      <c r="A24" s="240">
        <v>19</v>
      </c>
      <c r="B24" s="241" t="s">
        <v>32</v>
      </c>
      <c r="C24" s="242">
        <v>305</v>
      </c>
      <c r="D24" s="243" t="s">
        <v>21</v>
      </c>
      <c r="E24" s="247">
        <v>0</v>
      </c>
      <c r="F24" s="244">
        <v>24.4</v>
      </c>
      <c r="G24" s="244">
        <v>24.4</v>
      </c>
      <c r="H24" s="239"/>
    </row>
    <row r="25" s="222" customFormat="1" ht="16" customHeight="1" spans="1:8">
      <c r="A25" s="240">
        <v>20</v>
      </c>
      <c r="B25" s="241" t="s">
        <v>33</v>
      </c>
      <c r="C25" s="242">
        <v>200</v>
      </c>
      <c r="D25" s="243" t="s">
        <v>14</v>
      </c>
      <c r="E25" s="244">
        <v>160</v>
      </c>
      <c r="F25" s="244">
        <v>0</v>
      </c>
      <c r="G25" s="244">
        <v>160</v>
      </c>
      <c r="H25" s="239"/>
    </row>
    <row r="26" s="222" customFormat="1" ht="16" customHeight="1" spans="1:8">
      <c r="A26" s="240">
        <v>21</v>
      </c>
      <c r="B26" s="241" t="s">
        <v>34</v>
      </c>
      <c r="C26" s="242">
        <v>328</v>
      </c>
      <c r="D26" s="243" t="s">
        <v>14</v>
      </c>
      <c r="E26" s="244">
        <v>73.8</v>
      </c>
      <c r="F26" s="244">
        <v>0</v>
      </c>
      <c r="G26" s="244">
        <v>73.8</v>
      </c>
      <c r="H26" s="239"/>
    </row>
    <row r="27" s="222" customFormat="1" ht="16" customHeight="1" spans="1:8">
      <c r="A27" s="240">
        <v>22</v>
      </c>
      <c r="B27" s="241" t="s">
        <v>35</v>
      </c>
      <c r="C27" s="242">
        <v>281</v>
      </c>
      <c r="D27" s="243" t="s">
        <v>4</v>
      </c>
      <c r="E27" s="244">
        <v>126.45</v>
      </c>
      <c r="F27" s="244">
        <v>56.2</v>
      </c>
      <c r="G27" s="244">
        <f>SUM(E27:F27)</f>
        <v>182.65</v>
      </c>
      <c r="H27" s="239"/>
    </row>
    <row r="28" ht="16" customHeight="1" spans="1:7">
      <c r="A28" s="236" t="s">
        <v>36</v>
      </c>
      <c r="B28" s="237"/>
      <c r="C28" s="237"/>
      <c r="D28" s="237"/>
      <c r="E28" s="237"/>
      <c r="F28" s="237"/>
      <c r="G28" s="238"/>
    </row>
    <row r="29" s="223" customFormat="1" ht="16" customHeight="1" spans="1:8">
      <c r="A29" s="240">
        <v>1</v>
      </c>
      <c r="B29" s="241" t="s">
        <v>37</v>
      </c>
      <c r="C29" s="248">
        <v>21</v>
      </c>
      <c r="D29" s="243" t="s">
        <v>4</v>
      </c>
      <c r="E29" s="244">
        <v>4.2</v>
      </c>
      <c r="F29" s="244">
        <v>2.1</v>
      </c>
      <c r="G29" s="244">
        <v>6.3</v>
      </c>
      <c r="H29" s="249"/>
    </row>
    <row r="30" s="223" customFormat="1" ht="16" customHeight="1" spans="1:8">
      <c r="A30" s="240">
        <v>2</v>
      </c>
      <c r="B30" s="241" t="s">
        <v>38</v>
      </c>
      <c r="C30" s="248">
        <v>31</v>
      </c>
      <c r="D30" s="243" t="s">
        <v>4</v>
      </c>
      <c r="E30" s="244">
        <v>6.2</v>
      </c>
      <c r="F30" s="244">
        <v>3.1</v>
      </c>
      <c r="G30" s="244">
        <v>9.3</v>
      </c>
      <c r="H30" s="249"/>
    </row>
    <row r="31" s="223" customFormat="1" ht="16" customHeight="1" spans="1:8">
      <c r="A31" s="240">
        <v>3</v>
      </c>
      <c r="B31" s="241" t="s">
        <v>39</v>
      </c>
      <c r="C31" s="248">
        <v>43</v>
      </c>
      <c r="D31" s="243" t="s">
        <v>4</v>
      </c>
      <c r="E31" s="244">
        <v>8.6</v>
      </c>
      <c r="F31" s="244">
        <v>1.72</v>
      </c>
      <c r="G31" s="244">
        <v>10.32</v>
      </c>
      <c r="H31" s="249"/>
    </row>
    <row r="32" s="223" customFormat="1" ht="16" customHeight="1" spans="1:8">
      <c r="A32" s="240">
        <v>4</v>
      </c>
      <c r="B32" s="241" t="s">
        <v>40</v>
      </c>
      <c r="C32" s="248">
        <v>73</v>
      </c>
      <c r="D32" s="243" t="s">
        <v>4</v>
      </c>
      <c r="E32" s="244">
        <v>14.6</v>
      </c>
      <c r="F32" s="244">
        <v>2.92</v>
      </c>
      <c r="G32" s="244">
        <v>17.52</v>
      </c>
      <c r="H32" s="249"/>
    </row>
    <row r="33" s="222" customFormat="1" ht="16" customHeight="1" spans="1:8">
      <c r="A33" s="240">
        <v>5</v>
      </c>
      <c r="B33" s="241" t="s">
        <v>41</v>
      </c>
      <c r="C33" s="242">
        <v>55</v>
      </c>
      <c r="D33" s="243" t="s">
        <v>4</v>
      </c>
      <c r="E33" s="244">
        <v>11</v>
      </c>
      <c r="F33" s="244">
        <v>2.2</v>
      </c>
      <c r="G33" s="244">
        <v>13.2</v>
      </c>
      <c r="H33" s="239"/>
    </row>
    <row r="34" s="223" customFormat="1" ht="16" customHeight="1" spans="1:8">
      <c r="A34" s="240">
        <v>6</v>
      </c>
      <c r="B34" s="241" t="s">
        <v>42</v>
      </c>
      <c r="C34" s="248">
        <v>99</v>
      </c>
      <c r="D34" s="243" t="s">
        <v>4</v>
      </c>
      <c r="E34" s="244">
        <v>19.8</v>
      </c>
      <c r="F34" s="244">
        <v>9.9</v>
      </c>
      <c r="G34" s="244">
        <v>29.7</v>
      </c>
      <c r="H34" s="249"/>
    </row>
    <row r="35" s="223" customFormat="1" ht="16" customHeight="1" spans="1:8">
      <c r="A35" s="240">
        <v>7</v>
      </c>
      <c r="B35" s="241" t="s">
        <v>43</v>
      </c>
      <c r="C35" s="248">
        <v>210</v>
      </c>
      <c r="D35" s="243" t="s">
        <v>4</v>
      </c>
      <c r="E35" s="244">
        <v>42</v>
      </c>
      <c r="F35" s="244">
        <v>21</v>
      </c>
      <c r="G35" s="244">
        <v>63</v>
      </c>
      <c r="H35" s="249"/>
    </row>
    <row r="36" s="223" customFormat="1" ht="16" customHeight="1" spans="1:8">
      <c r="A36" s="240">
        <v>8</v>
      </c>
      <c r="B36" s="241" t="s">
        <v>44</v>
      </c>
      <c r="C36" s="248">
        <v>297</v>
      </c>
      <c r="D36" s="243" t="s">
        <v>4</v>
      </c>
      <c r="E36" s="244">
        <v>59.4</v>
      </c>
      <c r="F36" s="244">
        <v>29.7</v>
      </c>
      <c r="G36" s="244">
        <v>89.1</v>
      </c>
      <c r="H36" s="249"/>
    </row>
    <row r="37" s="223" customFormat="1" ht="16" customHeight="1" spans="1:8">
      <c r="A37" s="240">
        <v>9</v>
      </c>
      <c r="B37" s="241" t="s">
        <v>45</v>
      </c>
      <c r="C37" s="248">
        <v>79</v>
      </c>
      <c r="D37" s="243" t="s">
        <v>4</v>
      </c>
      <c r="E37" s="244">
        <v>15.8</v>
      </c>
      <c r="F37" s="244">
        <v>6.32</v>
      </c>
      <c r="G37" s="244">
        <v>22.12</v>
      </c>
      <c r="H37" s="249"/>
    </row>
    <row r="38" s="223" customFormat="1" ht="16" customHeight="1" spans="1:8">
      <c r="A38" s="240">
        <v>10</v>
      </c>
      <c r="B38" s="241" t="s">
        <v>46</v>
      </c>
      <c r="C38" s="248" t="s">
        <v>47</v>
      </c>
      <c r="D38" s="243" t="s">
        <v>4</v>
      </c>
      <c r="E38" s="244">
        <v>8.6</v>
      </c>
      <c r="F38" s="244">
        <v>5.16</v>
      </c>
      <c r="G38" s="244">
        <v>13.76</v>
      </c>
      <c r="H38" s="249"/>
    </row>
    <row r="39" s="222" customFormat="1" ht="16" customHeight="1" spans="1:8">
      <c r="A39" s="250" t="s">
        <v>48</v>
      </c>
      <c r="B39" s="251"/>
      <c r="C39" s="251"/>
      <c r="D39" s="251"/>
      <c r="E39" s="251"/>
      <c r="F39" s="251"/>
      <c r="G39" s="252"/>
      <c r="H39" s="239"/>
    </row>
    <row r="40" s="222" customFormat="1" ht="16" customHeight="1" spans="1:8">
      <c r="A40" s="240">
        <v>1</v>
      </c>
      <c r="B40" s="241" t="s">
        <v>49</v>
      </c>
      <c r="C40" s="253" t="s">
        <v>50</v>
      </c>
      <c r="D40" s="254" t="s">
        <v>14</v>
      </c>
      <c r="E40" s="244">
        <v>22.95</v>
      </c>
      <c r="F40" s="247">
        <v>0</v>
      </c>
      <c r="G40" s="244">
        <v>22.95</v>
      </c>
      <c r="H40" s="239"/>
    </row>
    <row r="41" s="222" customFormat="1" ht="16" customHeight="1" spans="1:8">
      <c r="A41" s="240">
        <v>2</v>
      </c>
      <c r="B41" s="241" t="s">
        <v>51</v>
      </c>
      <c r="C41" s="248">
        <v>73</v>
      </c>
      <c r="D41" s="243" t="s">
        <v>4</v>
      </c>
      <c r="E41" s="244">
        <v>39.42</v>
      </c>
      <c r="F41" s="244">
        <v>21.9</v>
      </c>
      <c r="G41" s="244">
        <v>61.32</v>
      </c>
      <c r="H41" s="239"/>
    </row>
    <row r="42" s="222" customFormat="1" ht="16" customHeight="1" spans="1:8">
      <c r="A42" s="240">
        <v>3</v>
      </c>
      <c r="B42" s="241" t="s">
        <v>52</v>
      </c>
      <c r="C42" s="253">
        <v>60</v>
      </c>
      <c r="D42" s="243" t="s">
        <v>4</v>
      </c>
      <c r="E42" s="244">
        <v>2.4</v>
      </c>
      <c r="F42" s="244">
        <v>1.2</v>
      </c>
      <c r="G42" s="244">
        <v>3.6</v>
      </c>
      <c r="H42" s="239"/>
    </row>
    <row r="43" s="223" customFormat="1" ht="16" customHeight="1" spans="1:8">
      <c r="A43" s="240">
        <v>4</v>
      </c>
      <c r="B43" s="241" t="s">
        <v>53</v>
      </c>
      <c r="C43" s="248">
        <v>93</v>
      </c>
      <c r="D43" s="243" t="s">
        <v>4</v>
      </c>
      <c r="E43" s="244">
        <v>3.72</v>
      </c>
      <c r="F43" s="244">
        <v>4.65</v>
      </c>
      <c r="G43" s="244">
        <v>8.37</v>
      </c>
      <c r="H43" s="249"/>
    </row>
    <row r="44" s="224" customFormat="1" ht="16" customHeight="1" spans="1:8">
      <c r="A44" s="255" t="s">
        <v>54</v>
      </c>
      <c r="B44" s="256"/>
      <c r="C44" s="256"/>
      <c r="D44" s="256"/>
      <c r="E44" s="256"/>
      <c r="F44" s="256"/>
      <c r="G44" s="257"/>
      <c r="H44" s="229"/>
    </row>
    <row r="45" s="224" customFormat="1" ht="16" customHeight="1" spans="1:8">
      <c r="A45" s="254">
        <v>1</v>
      </c>
      <c r="B45" s="241" t="s">
        <v>33</v>
      </c>
      <c r="C45" s="242">
        <v>700</v>
      </c>
      <c r="D45" s="243" t="s">
        <v>21</v>
      </c>
      <c r="E45" s="247">
        <v>0</v>
      </c>
      <c r="F45" s="244">
        <v>140</v>
      </c>
      <c r="G45" s="244">
        <v>140</v>
      </c>
      <c r="H45" s="229"/>
    </row>
    <row r="46" s="224" customFormat="1" ht="16" customHeight="1" spans="1:8">
      <c r="A46" s="254">
        <v>2</v>
      </c>
      <c r="B46" s="241" t="s">
        <v>51</v>
      </c>
      <c r="C46" s="242">
        <v>100</v>
      </c>
      <c r="D46" s="243" t="s">
        <v>21</v>
      </c>
      <c r="E46" s="247">
        <v>0</v>
      </c>
      <c r="F46" s="244">
        <v>20</v>
      </c>
      <c r="G46" s="244">
        <v>20</v>
      </c>
      <c r="H46" s="229"/>
    </row>
    <row r="47" s="224" customFormat="1" ht="16" customHeight="1" spans="1:8">
      <c r="A47" s="254">
        <v>3</v>
      </c>
      <c r="B47" s="258" t="s">
        <v>55</v>
      </c>
      <c r="C47" s="259"/>
      <c r="D47" s="243" t="s">
        <v>21</v>
      </c>
      <c r="E47" s="247">
        <v>0</v>
      </c>
      <c r="F47" s="244">
        <v>10</v>
      </c>
      <c r="G47" s="244">
        <v>10</v>
      </c>
      <c r="H47" s="229"/>
    </row>
    <row r="48" s="224" customFormat="1" ht="16" customHeight="1" spans="1:8">
      <c r="A48" s="254">
        <v>4</v>
      </c>
      <c r="B48" s="241" t="s">
        <v>53</v>
      </c>
      <c r="C48" s="259"/>
      <c r="D48" s="243" t="s">
        <v>21</v>
      </c>
      <c r="E48" s="247">
        <v>0</v>
      </c>
      <c r="F48" s="244">
        <v>10</v>
      </c>
      <c r="G48" s="244">
        <v>10</v>
      </c>
      <c r="H48" s="229"/>
    </row>
    <row r="49" s="224" customFormat="1" ht="16" customHeight="1" spans="1:8">
      <c r="A49" s="254">
        <v>5</v>
      </c>
      <c r="B49" s="241" t="s">
        <v>56</v>
      </c>
      <c r="C49" s="259"/>
      <c r="D49" s="243" t="s">
        <v>21</v>
      </c>
      <c r="E49" s="247">
        <v>0</v>
      </c>
      <c r="F49" s="244">
        <v>10</v>
      </c>
      <c r="G49" s="244">
        <v>10</v>
      </c>
      <c r="H49" s="229"/>
    </row>
    <row r="50" s="224" customFormat="1" ht="16" customHeight="1" spans="1:8">
      <c r="A50" s="255" t="s">
        <v>57</v>
      </c>
      <c r="B50" s="256"/>
      <c r="C50" s="256"/>
      <c r="D50" s="256"/>
      <c r="E50" s="256"/>
      <c r="F50" s="256"/>
      <c r="G50" s="257"/>
      <c r="H50" s="229"/>
    </row>
    <row r="51" s="224" customFormat="1" ht="16" customHeight="1" spans="1:8">
      <c r="A51" s="260">
        <v>1</v>
      </c>
      <c r="B51" s="261" t="s">
        <v>58</v>
      </c>
      <c r="C51" s="262">
        <v>150</v>
      </c>
      <c r="D51" s="243" t="s">
        <v>4</v>
      </c>
      <c r="E51" s="263">
        <v>36</v>
      </c>
      <c r="F51" s="263">
        <v>75</v>
      </c>
      <c r="G51" s="263">
        <f t="shared" ref="G51:G55" si="0">SUM(E51:F51)</f>
        <v>111</v>
      </c>
      <c r="H51" s="229"/>
    </row>
    <row r="52" s="224" customFormat="1" ht="16" customHeight="1" spans="1:8">
      <c r="A52" s="260">
        <v>2</v>
      </c>
      <c r="B52" s="261" t="s">
        <v>59</v>
      </c>
      <c r="C52" s="262">
        <v>120</v>
      </c>
      <c r="D52" s="243" t="s">
        <v>4</v>
      </c>
      <c r="E52" s="263">
        <v>28.8</v>
      </c>
      <c r="F52" s="263">
        <v>60</v>
      </c>
      <c r="G52" s="263">
        <f t="shared" si="0"/>
        <v>88.8</v>
      </c>
      <c r="H52" s="229"/>
    </row>
    <row r="53" s="224" customFormat="1" ht="16" customHeight="1" spans="1:8">
      <c r="A53" s="260">
        <v>3</v>
      </c>
      <c r="B53" s="261" t="s">
        <v>60</v>
      </c>
      <c r="C53" s="262">
        <v>37</v>
      </c>
      <c r="D53" s="243" t="s">
        <v>4</v>
      </c>
      <c r="E53" s="263">
        <v>8.88</v>
      </c>
      <c r="F53" s="263">
        <v>18.5</v>
      </c>
      <c r="G53" s="263">
        <f t="shared" si="0"/>
        <v>27.38</v>
      </c>
      <c r="H53" s="229"/>
    </row>
    <row r="54" s="224" customFormat="1" ht="16" customHeight="1" spans="1:8">
      <c r="A54" s="260">
        <v>4</v>
      </c>
      <c r="B54" s="261" t="s">
        <v>61</v>
      </c>
      <c r="C54" s="262">
        <v>112</v>
      </c>
      <c r="D54" s="243" t="s">
        <v>4</v>
      </c>
      <c r="E54" s="263">
        <v>26.88</v>
      </c>
      <c r="F54" s="263">
        <v>56</v>
      </c>
      <c r="G54" s="263">
        <f t="shared" si="0"/>
        <v>82.88</v>
      </c>
      <c r="H54" s="229"/>
    </row>
    <row r="55" s="224" customFormat="1" ht="16" customHeight="1" spans="1:8">
      <c r="A55" s="260">
        <v>5</v>
      </c>
      <c r="B55" s="261" t="s">
        <v>62</v>
      </c>
      <c r="C55" s="262">
        <v>100</v>
      </c>
      <c r="D55" s="243" t="s">
        <v>4</v>
      </c>
      <c r="E55" s="263">
        <v>80</v>
      </c>
      <c r="F55" s="263">
        <v>150</v>
      </c>
      <c r="G55" s="263">
        <f t="shared" si="0"/>
        <v>230</v>
      </c>
      <c r="H55" s="229"/>
    </row>
    <row r="56" ht="21" customHeight="1" spans="1:7">
      <c r="A56" s="260" t="s">
        <v>63</v>
      </c>
      <c r="B56" s="260"/>
      <c r="C56" s="260"/>
      <c r="D56" s="260"/>
      <c r="E56" s="264">
        <f>SUM(E6:E55)</f>
        <v>1436.25</v>
      </c>
      <c r="F56" s="264">
        <f>SUM(F6:F55)</f>
        <v>894.17</v>
      </c>
      <c r="G56" s="264">
        <f>SUM(G6:G55)</f>
        <v>2330.42</v>
      </c>
    </row>
  </sheetData>
  <mergeCells count="7">
    <mergeCell ref="A1:G1"/>
    <mergeCell ref="E3:G3"/>
    <mergeCell ref="A56:D56"/>
    <mergeCell ref="A3:A4"/>
    <mergeCell ref="B3:B4"/>
    <mergeCell ref="C3:C4"/>
    <mergeCell ref="D3:D4"/>
  </mergeCells>
  <pageMargins left="0.747916666666667" right="0.078740157480315" top="0.64" bottom="0.58" header="0.21" footer="0.4"/>
  <pageSetup paperSize="9" scale="88" fitToHeight="0" orientation="portrait"/>
  <headerFooter alignWithMargins="0">
    <oddFooter>&amp;C第 &amp;P 页，共 &amp;N 页</oddFooter>
  </headerFooter>
  <ignoredErrors>
    <ignoredError sqref="C14 C40"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9"/>
  <sheetViews>
    <sheetView workbookViewId="0">
      <pane xSplit="3" ySplit="4" topLeftCell="N5" activePane="bottomRight" state="frozen"/>
      <selection/>
      <selection pane="topRight"/>
      <selection pane="bottomLeft"/>
      <selection pane="bottomRight" activeCell="E33" sqref="E33"/>
    </sheetView>
  </sheetViews>
  <sheetFormatPr defaultColWidth="9.78333333333333" defaultRowHeight="21" customHeight="1"/>
  <cols>
    <col min="1" max="1" width="5.66666666666667" style="28" hidden="1" customWidth="1"/>
    <col min="2" max="2" width="5.66666666666667" style="28"/>
    <col min="3" max="3" width="25.8916666666667" style="30" customWidth="1"/>
    <col min="4" max="4" width="33.4416666666667" style="30"/>
    <col min="5" max="5" width="9.78333333333333" style="28"/>
    <col min="6" max="6" width="13.8916666666667" style="28"/>
    <col min="7" max="7" width="18.7833333333333" style="28"/>
    <col min="8" max="8" width="14.2166666666667" style="28"/>
    <col min="9" max="9" width="9.78333333333333" style="30"/>
    <col min="10" max="10" width="13.8916666666667" style="98"/>
    <col min="11" max="11" width="6.89166666666667" style="30" customWidth="1"/>
    <col min="12" max="12" width="6.10833333333333" style="28" customWidth="1"/>
    <col min="13" max="13" width="14.8916666666667" style="32" customWidth="1"/>
    <col min="14" max="14" width="11.3333333333333" style="28" customWidth="1"/>
    <col min="15" max="15" width="14" style="32"/>
    <col min="16" max="16" width="9.78333333333333" style="28"/>
    <col min="17" max="17" width="14" style="32"/>
    <col min="18" max="18" width="9.78333333333333" style="28"/>
    <col min="19" max="19" width="9.78333333333333" style="32"/>
    <col min="20" max="20" width="9.78333333333333" style="28"/>
    <col min="21" max="21" width="10.3333333333333" style="32"/>
    <col min="22" max="22" width="9.78333333333333" style="28"/>
    <col min="23" max="23" width="10.2166666666667" style="32"/>
    <col min="24" max="24" width="9.78333333333333" style="28"/>
    <col min="25" max="25" width="9.78333333333333" style="32"/>
    <col min="26" max="16384" width="9.78333333333333" style="30"/>
  </cols>
  <sheetData>
    <row r="1" s="28" customFormat="1" ht="24.75" customHeight="1" spans="1:26">
      <c r="A1" s="33" t="s">
        <v>214</v>
      </c>
      <c r="B1" s="33"/>
      <c r="C1" s="33"/>
      <c r="D1" s="33"/>
      <c r="E1" s="33"/>
      <c r="F1" s="33"/>
      <c r="G1" s="33"/>
      <c r="H1" s="33"/>
      <c r="I1" s="33"/>
      <c r="J1" s="102"/>
      <c r="K1" s="33"/>
      <c r="L1" s="33"/>
      <c r="M1" s="33"/>
      <c r="N1" s="33"/>
      <c r="O1" s="33"/>
      <c r="P1" s="33"/>
      <c r="Q1" s="33"/>
      <c r="R1" s="33"/>
      <c r="S1" s="33"/>
      <c r="T1" s="33"/>
      <c r="U1" s="33"/>
      <c r="V1" s="33"/>
      <c r="W1" s="33"/>
      <c r="X1" s="33"/>
      <c r="Y1" s="33"/>
      <c r="Z1" s="33"/>
    </row>
    <row r="2" s="28" customFormat="1" customHeight="1" spans="10:26">
      <c r="J2" s="103"/>
      <c r="M2" s="36"/>
      <c r="O2" s="36"/>
      <c r="Q2" s="36"/>
      <c r="S2" s="36"/>
      <c r="U2" s="36"/>
      <c r="V2" s="42" t="s">
        <v>215</v>
      </c>
      <c r="W2" s="42"/>
      <c r="X2" s="42"/>
      <c r="Y2" s="42"/>
      <c r="Z2" s="42"/>
    </row>
    <row r="3" s="29" customFormat="1" customHeight="1" spans="1:26">
      <c r="A3" s="25" t="s">
        <v>216</v>
      </c>
      <c r="B3" s="24" t="s">
        <v>1</v>
      </c>
      <c r="C3" s="25" t="s">
        <v>217</v>
      </c>
      <c r="D3" s="25" t="s">
        <v>218</v>
      </c>
      <c r="E3" s="25" t="s">
        <v>219</v>
      </c>
      <c r="F3" s="25" t="s">
        <v>220</v>
      </c>
      <c r="G3" s="25" t="s">
        <v>221</v>
      </c>
      <c r="H3" s="25" t="s">
        <v>222</v>
      </c>
      <c r="I3" s="25" t="s">
        <v>223</v>
      </c>
      <c r="J3" s="104" t="s">
        <v>224</v>
      </c>
      <c r="K3" s="25"/>
      <c r="L3" s="25"/>
      <c r="M3" s="37" t="s">
        <v>225</v>
      </c>
      <c r="N3" s="38" t="s">
        <v>226</v>
      </c>
      <c r="O3" s="39"/>
      <c r="P3" s="39"/>
      <c r="Q3" s="39"/>
      <c r="R3" s="39"/>
      <c r="S3" s="43"/>
      <c r="T3" s="38" t="s">
        <v>227</v>
      </c>
      <c r="U3" s="39"/>
      <c r="V3" s="39"/>
      <c r="W3" s="39"/>
      <c r="X3" s="39"/>
      <c r="Y3" s="43"/>
      <c r="Z3" s="25" t="s">
        <v>166</v>
      </c>
    </row>
    <row r="4" s="29" customFormat="1" ht="44.25" customHeight="1" spans="1:26">
      <c r="A4" s="25"/>
      <c r="B4" s="26"/>
      <c r="C4" s="25"/>
      <c r="D4" s="25"/>
      <c r="E4" s="25"/>
      <c r="F4" s="25"/>
      <c r="G4" s="25"/>
      <c r="H4" s="25"/>
      <c r="I4" s="25"/>
      <c r="J4" s="104" t="s">
        <v>228</v>
      </c>
      <c r="K4" s="25" t="s">
        <v>229</v>
      </c>
      <c r="L4" s="25" t="s">
        <v>230</v>
      </c>
      <c r="M4" s="37"/>
      <c r="N4" s="25" t="s">
        <v>231</v>
      </c>
      <c r="O4" s="37" t="s">
        <v>232</v>
      </c>
      <c r="P4" s="25" t="s">
        <v>233</v>
      </c>
      <c r="Q4" s="37" t="s">
        <v>234</v>
      </c>
      <c r="R4" s="25" t="s">
        <v>235</v>
      </c>
      <c r="S4" s="37" t="s">
        <v>236</v>
      </c>
      <c r="T4" s="25" t="s">
        <v>237</v>
      </c>
      <c r="U4" s="37" t="s">
        <v>238</v>
      </c>
      <c r="V4" s="25" t="s">
        <v>233</v>
      </c>
      <c r="W4" s="37" t="s">
        <v>234</v>
      </c>
      <c r="X4" s="25" t="s">
        <v>235</v>
      </c>
      <c r="Y4" s="37" t="s">
        <v>236</v>
      </c>
      <c r="Z4" s="25"/>
    </row>
    <row r="5" ht="26.55" customHeight="1" spans="1:26">
      <c r="A5" s="15">
        <v>1</v>
      </c>
      <c r="B5" s="15">
        <v>1</v>
      </c>
      <c r="C5" s="16" t="s">
        <v>169</v>
      </c>
      <c r="D5" s="16" t="s">
        <v>239</v>
      </c>
      <c r="E5" s="15" t="s">
        <v>240</v>
      </c>
      <c r="F5" s="15">
        <v>13280923393</v>
      </c>
      <c r="G5" s="15" t="s">
        <v>241</v>
      </c>
      <c r="H5" s="15" t="s">
        <v>242</v>
      </c>
      <c r="I5" s="16" t="s">
        <v>243</v>
      </c>
      <c r="J5" s="20">
        <v>9916</v>
      </c>
      <c r="K5" s="16">
        <v>0</v>
      </c>
      <c r="L5" s="15">
        <v>330</v>
      </c>
      <c r="M5" s="40">
        <v>4800</v>
      </c>
      <c r="N5" s="15">
        <v>330</v>
      </c>
      <c r="O5" s="40">
        <v>148.5</v>
      </c>
      <c r="P5" s="15">
        <v>330</v>
      </c>
      <c r="Q5" s="40"/>
      <c r="R5" s="15"/>
      <c r="S5" s="40"/>
      <c r="T5" s="15"/>
      <c r="U5" s="40"/>
      <c r="V5" s="15"/>
      <c r="W5" s="40"/>
      <c r="X5" s="15"/>
      <c r="Y5" s="40"/>
      <c r="Z5" s="44"/>
    </row>
    <row r="6" ht="26.55" customHeight="1" spans="1:26">
      <c r="A6" s="15">
        <v>2</v>
      </c>
      <c r="B6" s="15">
        <v>2</v>
      </c>
      <c r="C6" s="16" t="s">
        <v>173</v>
      </c>
      <c r="D6" s="16" t="s">
        <v>244</v>
      </c>
      <c r="E6" s="15" t="s">
        <v>245</v>
      </c>
      <c r="F6" s="15">
        <v>15006450555</v>
      </c>
      <c r="G6" s="15" t="s">
        <v>241</v>
      </c>
      <c r="H6" s="15" t="s">
        <v>242</v>
      </c>
      <c r="I6" s="16" t="s">
        <v>243</v>
      </c>
      <c r="J6" s="20">
        <v>9482.19</v>
      </c>
      <c r="K6" s="16">
        <v>0</v>
      </c>
      <c r="L6" s="15">
        <v>316</v>
      </c>
      <c r="M6" s="40">
        <v>6500</v>
      </c>
      <c r="N6" s="15">
        <v>316</v>
      </c>
      <c r="O6" s="40">
        <v>142.2</v>
      </c>
      <c r="P6" s="15">
        <v>316</v>
      </c>
      <c r="Q6" s="40"/>
      <c r="R6" s="15"/>
      <c r="S6" s="40"/>
      <c r="T6" s="15"/>
      <c r="U6" s="40"/>
      <c r="V6" s="15"/>
      <c r="W6" s="40"/>
      <c r="X6" s="15"/>
      <c r="Y6" s="40"/>
      <c r="Z6" s="44"/>
    </row>
    <row r="7" customHeight="1" spans="1:26">
      <c r="A7" s="15">
        <v>21</v>
      </c>
      <c r="B7" s="15">
        <v>3</v>
      </c>
      <c r="C7" s="16" t="s">
        <v>174</v>
      </c>
      <c r="D7" s="16" t="s">
        <v>246</v>
      </c>
      <c r="E7" s="15" t="s">
        <v>247</v>
      </c>
      <c r="F7" s="15">
        <v>13361386767</v>
      </c>
      <c r="G7" s="15" t="s">
        <v>241</v>
      </c>
      <c r="H7" s="15" t="s">
        <v>242</v>
      </c>
      <c r="I7" s="16" t="s">
        <v>243</v>
      </c>
      <c r="J7" s="41">
        <v>2418</v>
      </c>
      <c r="K7" s="16">
        <v>0</v>
      </c>
      <c r="L7" s="15">
        <v>80</v>
      </c>
      <c r="M7" s="40">
        <v>229.68</v>
      </c>
      <c r="N7" s="15">
        <v>80</v>
      </c>
      <c r="O7" s="40">
        <v>36</v>
      </c>
      <c r="P7" s="15">
        <v>80</v>
      </c>
      <c r="Q7" s="40">
        <v>36</v>
      </c>
      <c r="R7" s="15"/>
      <c r="S7" s="40"/>
      <c r="T7" s="15"/>
      <c r="U7" s="40"/>
      <c r="V7" s="15"/>
      <c r="W7" s="40"/>
      <c r="X7" s="15"/>
      <c r="Y7" s="40"/>
      <c r="Z7" s="16"/>
    </row>
    <row r="8" customHeight="1" spans="1:26">
      <c r="A8" s="15">
        <v>22</v>
      </c>
      <c r="B8" s="15">
        <v>4</v>
      </c>
      <c r="C8" s="16" t="s">
        <v>32</v>
      </c>
      <c r="D8" s="16" t="s">
        <v>248</v>
      </c>
      <c r="E8" s="15" t="s">
        <v>249</v>
      </c>
      <c r="F8" s="15">
        <v>13600661533</v>
      </c>
      <c r="G8" s="15" t="s">
        <v>241</v>
      </c>
      <c r="H8" s="15" t="s">
        <v>242</v>
      </c>
      <c r="I8" s="16" t="s">
        <v>250</v>
      </c>
      <c r="J8" s="41">
        <v>9216.73</v>
      </c>
      <c r="K8" s="16">
        <v>0</v>
      </c>
      <c r="L8" s="15">
        <v>307</v>
      </c>
      <c r="M8" s="40">
        <v>410</v>
      </c>
      <c r="N8" s="15">
        <v>307</v>
      </c>
      <c r="O8" s="40">
        <v>138.15</v>
      </c>
      <c r="P8" s="15">
        <v>307</v>
      </c>
      <c r="Q8" s="40">
        <v>138.15</v>
      </c>
      <c r="R8" s="15"/>
      <c r="S8" s="40"/>
      <c r="T8" s="15"/>
      <c r="U8" s="40"/>
      <c r="V8" s="15"/>
      <c r="W8" s="40"/>
      <c r="X8" s="15"/>
      <c r="Y8" s="40"/>
      <c r="Z8" s="16"/>
    </row>
    <row r="9" ht="26.55" customHeight="1" spans="1:26">
      <c r="A9" s="15">
        <v>3</v>
      </c>
      <c r="B9" s="15">
        <v>5</v>
      </c>
      <c r="C9" s="16" t="s">
        <v>23</v>
      </c>
      <c r="D9" s="16"/>
      <c r="E9" s="15" t="s">
        <v>251</v>
      </c>
      <c r="F9" s="15">
        <v>18615029005</v>
      </c>
      <c r="G9" s="15" t="s">
        <v>241</v>
      </c>
      <c r="H9" s="15" t="s">
        <v>252</v>
      </c>
      <c r="I9" s="16" t="s">
        <v>250</v>
      </c>
      <c r="J9" s="20">
        <v>3360</v>
      </c>
      <c r="K9" s="16">
        <v>112</v>
      </c>
      <c r="L9" s="15">
        <v>0</v>
      </c>
      <c r="M9" s="40">
        <v>2000</v>
      </c>
      <c r="N9" s="15">
        <v>112</v>
      </c>
      <c r="O9" s="105">
        <v>50.4</v>
      </c>
      <c r="P9" s="15">
        <v>112</v>
      </c>
      <c r="Q9" s="20">
        <v>50.4</v>
      </c>
      <c r="R9" s="15"/>
      <c r="S9" s="40"/>
      <c r="T9" s="15"/>
      <c r="U9" s="40"/>
      <c r="V9" s="15"/>
      <c r="W9" s="40"/>
      <c r="X9" s="15"/>
      <c r="Y9" s="40"/>
      <c r="Z9" s="44"/>
    </row>
    <row r="10" ht="26.55" customHeight="1" spans="1:26">
      <c r="A10" s="15">
        <v>4</v>
      </c>
      <c r="B10" s="15">
        <v>6</v>
      </c>
      <c r="C10" s="16" t="s">
        <v>19</v>
      </c>
      <c r="D10" s="16" t="s">
        <v>253</v>
      </c>
      <c r="E10" s="15" t="s">
        <v>91</v>
      </c>
      <c r="F10" s="15">
        <v>18663837916</v>
      </c>
      <c r="G10" s="15" t="s">
        <v>241</v>
      </c>
      <c r="H10" s="15" t="s">
        <v>242</v>
      </c>
      <c r="I10" s="16" t="s">
        <v>250</v>
      </c>
      <c r="J10" s="20">
        <v>2110.96</v>
      </c>
      <c r="K10" s="16">
        <v>70</v>
      </c>
      <c r="L10" s="15">
        <v>0</v>
      </c>
      <c r="M10" s="40">
        <v>450</v>
      </c>
      <c r="N10" s="15">
        <v>70</v>
      </c>
      <c r="O10" s="40">
        <v>31.5</v>
      </c>
      <c r="P10" s="15">
        <v>70</v>
      </c>
      <c r="Q10" s="40">
        <v>31.5</v>
      </c>
      <c r="R10" s="15"/>
      <c r="S10" s="40"/>
      <c r="T10" s="15"/>
      <c r="U10" s="40"/>
      <c r="V10" s="15"/>
      <c r="W10" s="40"/>
      <c r="X10" s="15"/>
      <c r="Y10" s="40"/>
      <c r="Z10" s="44"/>
    </row>
    <row r="11" ht="26.55" customHeight="1" spans="1:26">
      <c r="A11" s="15">
        <v>5</v>
      </c>
      <c r="B11" s="15">
        <v>7</v>
      </c>
      <c r="C11" s="16" t="s">
        <v>15</v>
      </c>
      <c r="D11" s="16" t="s">
        <v>254</v>
      </c>
      <c r="E11" s="15" t="s">
        <v>255</v>
      </c>
      <c r="F11" s="15">
        <v>17362136000</v>
      </c>
      <c r="G11" s="15" t="s">
        <v>241</v>
      </c>
      <c r="H11" s="15" t="s">
        <v>256</v>
      </c>
      <c r="I11" s="16" t="s">
        <v>250</v>
      </c>
      <c r="J11" s="20">
        <v>1440</v>
      </c>
      <c r="K11" s="16">
        <v>48</v>
      </c>
      <c r="L11" s="15">
        <v>0</v>
      </c>
      <c r="M11" s="40">
        <v>500</v>
      </c>
      <c r="N11" s="15">
        <v>48</v>
      </c>
      <c r="O11" s="40">
        <v>21.6</v>
      </c>
      <c r="P11" s="15">
        <v>48</v>
      </c>
      <c r="Q11" s="40">
        <v>21.6</v>
      </c>
      <c r="R11" s="15"/>
      <c r="S11" s="40"/>
      <c r="T11" s="15"/>
      <c r="U11" s="40"/>
      <c r="V11" s="15"/>
      <c r="W11" s="40"/>
      <c r="X11" s="15"/>
      <c r="Y11" s="40"/>
      <c r="Z11" s="44"/>
    </row>
    <row r="12" ht="26.55" customHeight="1" spans="1:26">
      <c r="A12" s="15">
        <v>6</v>
      </c>
      <c r="B12" s="15">
        <v>8</v>
      </c>
      <c r="C12" s="16" t="s">
        <v>25</v>
      </c>
      <c r="D12" s="16" t="s">
        <v>257</v>
      </c>
      <c r="E12" s="15" t="s">
        <v>95</v>
      </c>
      <c r="F12" s="15">
        <v>15908904922</v>
      </c>
      <c r="G12" s="15" t="s">
        <v>241</v>
      </c>
      <c r="H12" s="15" t="s">
        <v>242</v>
      </c>
      <c r="I12" s="16" t="s">
        <v>250</v>
      </c>
      <c r="J12" s="20">
        <v>1736</v>
      </c>
      <c r="K12" s="16">
        <v>57</v>
      </c>
      <c r="L12" s="15">
        <v>0</v>
      </c>
      <c r="M12" s="40">
        <v>480</v>
      </c>
      <c r="N12" s="15">
        <v>57</v>
      </c>
      <c r="O12" s="40">
        <v>25.65</v>
      </c>
      <c r="P12" s="15">
        <v>57</v>
      </c>
      <c r="Q12" s="40">
        <v>25.65</v>
      </c>
      <c r="R12" s="15"/>
      <c r="S12" s="40"/>
      <c r="T12" s="15"/>
      <c r="U12" s="40"/>
      <c r="V12" s="15"/>
      <c r="W12" s="40"/>
      <c r="X12" s="15"/>
      <c r="Y12" s="40"/>
      <c r="Z12" s="44"/>
    </row>
    <row r="13" ht="26.55" customHeight="1" spans="1:26">
      <c r="A13" s="15">
        <v>7</v>
      </c>
      <c r="B13" s="15">
        <v>9</v>
      </c>
      <c r="C13" s="16" t="s">
        <v>96</v>
      </c>
      <c r="D13" s="16" t="s">
        <v>258</v>
      </c>
      <c r="E13" s="15" t="s">
        <v>97</v>
      </c>
      <c r="F13" s="15">
        <v>13792546916</v>
      </c>
      <c r="G13" s="15" t="s">
        <v>241</v>
      </c>
      <c r="H13" s="15" t="s">
        <v>242</v>
      </c>
      <c r="I13" s="16" t="s">
        <v>250</v>
      </c>
      <c r="J13" s="20">
        <v>2794.95</v>
      </c>
      <c r="K13" s="16">
        <v>82</v>
      </c>
      <c r="L13" s="15">
        <v>0</v>
      </c>
      <c r="M13" s="40">
        <v>2000</v>
      </c>
      <c r="N13" s="15"/>
      <c r="O13" s="40"/>
      <c r="P13" s="15"/>
      <c r="Q13" s="40"/>
      <c r="R13" s="15"/>
      <c r="S13" s="40"/>
      <c r="T13" s="15">
        <v>82</v>
      </c>
      <c r="U13" s="40">
        <v>6.56</v>
      </c>
      <c r="V13" s="15">
        <v>82</v>
      </c>
      <c r="W13" s="40">
        <v>6.56</v>
      </c>
      <c r="X13" s="15"/>
      <c r="Y13" s="40"/>
      <c r="Z13" s="44"/>
    </row>
    <row r="14" ht="30.45" customHeight="1" spans="1:26">
      <c r="A14" s="99">
        <v>8</v>
      </c>
      <c r="B14" s="15">
        <v>10</v>
      </c>
      <c r="C14" s="16" t="s">
        <v>12</v>
      </c>
      <c r="D14" s="16" t="s">
        <v>259</v>
      </c>
      <c r="E14" s="15" t="s">
        <v>98</v>
      </c>
      <c r="F14" s="15">
        <v>15954510199</v>
      </c>
      <c r="G14" s="15" t="s">
        <v>260</v>
      </c>
      <c r="H14" s="15" t="s">
        <v>242</v>
      </c>
      <c r="I14" s="16" t="s">
        <v>250</v>
      </c>
      <c r="J14" s="20">
        <v>1197</v>
      </c>
      <c r="K14" s="16">
        <v>102</v>
      </c>
      <c r="L14" s="15">
        <v>0</v>
      </c>
      <c r="M14" s="40">
        <v>510</v>
      </c>
      <c r="N14" s="15"/>
      <c r="O14" s="40"/>
      <c r="P14" s="15"/>
      <c r="Q14" s="40"/>
      <c r="R14" s="15"/>
      <c r="S14" s="40"/>
      <c r="T14" s="15">
        <v>39</v>
      </c>
      <c r="U14" s="40">
        <v>3.12</v>
      </c>
      <c r="V14" s="15">
        <v>39</v>
      </c>
      <c r="W14" s="40">
        <v>3.12</v>
      </c>
      <c r="X14" s="15"/>
      <c r="Y14" s="40"/>
      <c r="Z14" s="44"/>
    </row>
    <row r="15" ht="29.1" customHeight="1" spans="1:26">
      <c r="A15" s="15">
        <v>9</v>
      </c>
      <c r="B15" s="15">
        <v>11</v>
      </c>
      <c r="C15" s="16" t="s">
        <v>99</v>
      </c>
      <c r="D15" s="16" t="s">
        <v>261</v>
      </c>
      <c r="E15" s="15" t="s">
        <v>100</v>
      </c>
      <c r="F15" s="15">
        <v>13645451877</v>
      </c>
      <c r="G15" s="15" t="s">
        <v>241</v>
      </c>
      <c r="H15" s="15" t="s">
        <v>242</v>
      </c>
      <c r="I15" s="16" t="s">
        <v>250</v>
      </c>
      <c r="J15" s="20">
        <v>1055.38</v>
      </c>
      <c r="K15" s="16">
        <v>35</v>
      </c>
      <c r="L15" s="15">
        <v>0</v>
      </c>
      <c r="M15" s="40">
        <v>170</v>
      </c>
      <c r="N15" s="15"/>
      <c r="O15" s="40"/>
      <c r="P15" s="15"/>
      <c r="Q15" s="40"/>
      <c r="R15" s="15"/>
      <c r="S15" s="40"/>
      <c r="T15" s="15">
        <v>35</v>
      </c>
      <c r="U15" s="40">
        <v>2.8</v>
      </c>
      <c r="V15" s="15">
        <v>35</v>
      </c>
      <c r="W15" s="40">
        <v>2.8</v>
      </c>
      <c r="X15" s="15"/>
      <c r="Y15" s="40"/>
      <c r="Z15" s="44"/>
    </row>
    <row r="16" ht="36" customHeight="1" spans="1:26">
      <c r="A16" s="15">
        <v>10</v>
      </c>
      <c r="B16" s="15">
        <v>12</v>
      </c>
      <c r="C16" s="16" t="s">
        <v>46</v>
      </c>
      <c r="D16" s="16" t="s">
        <v>262</v>
      </c>
      <c r="E16" s="15" t="s">
        <v>263</v>
      </c>
      <c r="F16" s="15">
        <v>15192247888</v>
      </c>
      <c r="G16" s="15" t="s">
        <v>241</v>
      </c>
      <c r="H16" s="15" t="s">
        <v>242</v>
      </c>
      <c r="I16" s="16" t="s">
        <v>250</v>
      </c>
      <c r="J16" s="16">
        <v>4470.12</v>
      </c>
      <c r="K16" s="16">
        <v>149</v>
      </c>
      <c r="L16" s="15">
        <v>0</v>
      </c>
      <c r="M16" s="40">
        <v>500</v>
      </c>
      <c r="N16" s="15">
        <v>149</v>
      </c>
      <c r="O16" s="40">
        <v>80.46</v>
      </c>
      <c r="P16" s="15">
        <v>149</v>
      </c>
      <c r="Q16" s="40">
        <v>80.46</v>
      </c>
      <c r="R16" s="15"/>
      <c r="S16" s="40"/>
      <c r="T16" s="15"/>
      <c r="U16" s="40"/>
      <c r="V16" s="15"/>
      <c r="W16" s="40"/>
      <c r="X16" s="15"/>
      <c r="Y16" s="40"/>
      <c r="Z16" s="44"/>
    </row>
    <row r="17" ht="29.25" customHeight="1" spans="1:26">
      <c r="A17" s="15">
        <v>19</v>
      </c>
      <c r="B17" s="15">
        <v>13</v>
      </c>
      <c r="C17" s="16" t="s">
        <v>26</v>
      </c>
      <c r="D17" s="16" t="s">
        <v>264</v>
      </c>
      <c r="E17" s="15" t="s">
        <v>102</v>
      </c>
      <c r="F17" s="15">
        <v>13963859828</v>
      </c>
      <c r="G17" s="15" t="s">
        <v>265</v>
      </c>
      <c r="H17" s="15" t="s">
        <v>256</v>
      </c>
      <c r="I17" s="16" t="s">
        <v>250</v>
      </c>
      <c r="J17" s="16">
        <v>3571.49</v>
      </c>
      <c r="K17" s="16">
        <v>116</v>
      </c>
      <c r="L17" s="15">
        <v>0</v>
      </c>
      <c r="M17" s="40">
        <v>500</v>
      </c>
      <c r="N17" s="15"/>
      <c r="O17" s="40"/>
      <c r="P17" s="15"/>
      <c r="Q17" s="40"/>
      <c r="R17" s="15"/>
      <c r="S17" s="40"/>
      <c r="T17" s="15">
        <v>116</v>
      </c>
      <c r="U17" s="40">
        <v>9.28</v>
      </c>
      <c r="V17" s="15">
        <v>116</v>
      </c>
      <c r="W17" s="40">
        <v>9.28</v>
      </c>
      <c r="X17" s="15"/>
      <c r="Y17" s="40"/>
      <c r="Z17" s="44"/>
    </row>
    <row r="18" ht="29.25" customHeight="1" spans="1:26">
      <c r="A18" s="15">
        <v>20</v>
      </c>
      <c r="B18" s="15">
        <v>14</v>
      </c>
      <c r="C18" s="16" t="s">
        <v>103</v>
      </c>
      <c r="D18" s="16" t="s">
        <v>266</v>
      </c>
      <c r="E18" s="15" t="s">
        <v>267</v>
      </c>
      <c r="F18" s="15">
        <v>13589816166</v>
      </c>
      <c r="G18" s="15" t="s">
        <v>268</v>
      </c>
      <c r="H18" s="15"/>
      <c r="I18" s="16"/>
      <c r="J18" s="16">
        <v>1631.88</v>
      </c>
      <c r="K18" s="16">
        <v>22</v>
      </c>
      <c r="L18" s="15">
        <v>32</v>
      </c>
      <c r="M18" s="40">
        <v>114</v>
      </c>
      <c r="N18" s="15"/>
      <c r="O18" s="40"/>
      <c r="P18" s="15"/>
      <c r="Q18" s="40"/>
      <c r="R18" s="15"/>
      <c r="S18" s="40"/>
      <c r="T18" s="15">
        <v>54</v>
      </c>
      <c r="U18" s="40">
        <v>4.32</v>
      </c>
      <c r="V18" s="15">
        <v>54</v>
      </c>
      <c r="W18" s="40">
        <v>4.32</v>
      </c>
      <c r="X18" s="15"/>
      <c r="Y18" s="40"/>
      <c r="Z18" s="44"/>
    </row>
    <row r="19" ht="36" customHeight="1" spans="1:26">
      <c r="A19" s="15">
        <v>11</v>
      </c>
      <c r="B19" s="15">
        <v>15</v>
      </c>
      <c r="C19" s="16" t="s">
        <v>195</v>
      </c>
      <c r="D19" s="16" t="s">
        <v>269</v>
      </c>
      <c r="E19" s="15" t="s">
        <v>270</v>
      </c>
      <c r="F19" s="15">
        <v>13906459279</v>
      </c>
      <c r="G19" s="15" t="s">
        <v>271</v>
      </c>
      <c r="H19" s="15" t="s">
        <v>256</v>
      </c>
      <c r="I19" s="16" t="s">
        <v>250</v>
      </c>
      <c r="J19" s="16">
        <v>7700</v>
      </c>
      <c r="K19" s="16">
        <v>100</v>
      </c>
      <c r="L19" s="15">
        <v>0</v>
      </c>
      <c r="M19" s="40">
        <v>300</v>
      </c>
      <c r="N19" s="15">
        <v>100</v>
      </c>
      <c r="O19" s="40">
        <v>20</v>
      </c>
      <c r="P19" s="15">
        <v>100</v>
      </c>
      <c r="Q19" s="40">
        <v>20</v>
      </c>
      <c r="R19" s="15"/>
      <c r="S19" s="40"/>
      <c r="T19" s="15"/>
      <c r="U19" s="40"/>
      <c r="V19" s="15"/>
      <c r="W19" s="40"/>
      <c r="X19" s="15"/>
      <c r="Y19" s="40"/>
      <c r="Z19" s="44"/>
    </row>
    <row r="20" ht="29.25" customHeight="1" spans="1:26">
      <c r="A20" s="15">
        <v>16</v>
      </c>
      <c r="B20" s="99">
        <v>16</v>
      </c>
      <c r="C20" s="50" t="s">
        <v>76</v>
      </c>
      <c r="D20" s="100" t="s">
        <v>272</v>
      </c>
      <c r="E20" s="101" t="s">
        <v>106</v>
      </c>
      <c r="F20" s="99">
        <v>15762211555</v>
      </c>
      <c r="G20" s="15" t="s">
        <v>268</v>
      </c>
      <c r="H20" s="99" t="s">
        <v>256</v>
      </c>
      <c r="I20" s="50" t="s">
        <v>250</v>
      </c>
      <c r="J20" s="106">
        <v>972</v>
      </c>
      <c r="K20" s="50">
        <v>36</v>
      </c>
      <c r="L20" s="99">
        <v>0</v>
      </c>
      <c r="M20" s="107">
        <v>20</v>
      </c>
      <c r="N20" s="99">
        <v>36</v>
      </c>
      <c r="O20" s="107">
        <v>16.2</v>
      </c>
      <c r="P20" s="99">
        <v>36</v>
      </c>
      <c r="Q20" s="107">
        <v>16.2</v>
      </c>
      <c r="R20" s="99"/>
      <c r="S20" s="107"/>
      <c r="T20" s="99">
        <v>36</v>
      </c>
      <c r="U20" s="107">
        <f>36*0.08</f>
        <v>2.88</v>
      </c>
      <c r="V20" s="99">
        <v>36</v>
      </c>
      <c r="W20" s="107">
        <f>U20</f>
        <v>2.88</v>
      </c>
      <c r="X20" s="99"/>
      <c r="Y20" s="107"/>
      <c r="Z20" s="108" t="s">
        <v>273</v>
      </c>
    </row>
    <row r="21" ht="29.25" customHeight="1" spans="1:26">
      <c r="A21" s="15">
        <v>17</v>
      </c>
      <c r="B21" s="15">
        <v>17</v>
      </c>
      <c r="C21" s="16" t="s">
        <v>184</v>
      </c>
      <c r="D21" s="16" t="s">
        <v>274</v>
      </c>
      <c r="E21" s="15" t="s">
        <v>275</v>
      </c>
      <c r="F21" s="15">
        <v>13792552128</v>
      </c>
      <c r="G21" s="15" t="s">
        <v>271</v>
      </c>
      <c r="H21" s="15" t="s">
        <v>256</v>
      </c>
      <c r="I21" s="16" t="s">
        <v>250</v>
      </c>
      <c r="J21" s="16">
        <v>998</v>
      </c>
      <c r="K21" s="16">
        <v>33</v>
      </c>
      <c r="L21" s="15">
        <v>0</v>
      </c>
      <c r="M21" s="40">
        <v>127</v>
      </c>
      <c r="N21" s="15">
        <v>33</v>
      </c>
      <c r="O21" s="40">
        <v>6.6</v>
      </c>
      <c r="P21" s="15">
        <v>33</v>
      </c>
      <c r="Q21" s="40">
        <v>6.6</v>
      </c>
      <c r="R21" s="15"/>
      <c r="S21" s="40"/>
      <c r="T21" s="15">
        <v>33</v>
      </c>
      <c r="U21" s="40">
        <v>6.6</v>
      </c>
      <c r="V21" s="15">
        <v>33</v>
      </c>
      <c r="W21" s="40">
        <v>6.6</v>
      </c>
      <c r="X21" s="15"/>
      <c r="Y21" s="40"/>
      <c r="Z21" s="44"/>
    </row>
    <row r="22" ht="36" customHeight="1" spans="1:26">
      <c r="A22" s="15">
        <v>12</v>
      </c>
      <c r="B22" s="15">
        <v>18</v>
      </c>
      <c r="C22" s="16" t="s">
        <v>185</v>
      </c>
      <c r="D22" s="16" t="s">
        <v>276</v>
      </c>
      <c r="E22" s="15" t="s">
        <v>277</v>
      </c>
      <c r="F22" s="15">
        <v>15688887266</v>
      </c>
      <c r="G22" s="15" t="s">
        <v>271</v>
      </c>
      <c r="H22" s="15" t="s">
        <v>256</v>
      </c>
      <c r="I22" s="16" t="s">
        <v>250</v>
      </c>
      <c r="J22" s="16">
        <v>1185</v>
      </c>
      <c r="K22" s="16">
        <v>31</v>
      </c>
      <c r="L22" s="15">
        <v>0</v>
      </c>
      <c r="M22" s="40">
        <v>400</v>
      </c>
      <c r="N22" s="15">
        <v>31</v>
      </c>
      <c r="O22" s="41">
        <v>6.975</v>
      </c>
      <c r="P22" s="15">
        <v>31</v>
      </c>
      <c r="Q22" s="40">
        <v>6.2</v>
      </c>
      <c r="R22" s="15"/>
      <c r="S22" s="40"/>
      <c r="T22" s="15">
        <v>31</v>
      </c>
      <c r="U22" s="40">
        <v>3.1</v>
      </c>
      <c r="V22" s="15">
        <v>31</v>
      </c>
      <c r="W22" s="40">
        <v>3.1</v>
      </c>
      <c r="X22" s="15"/>
      <c r="Y22" s="40"/>
      <c r="Z22" s="44"/>
    </row>
    <row r="23" ht="34.35" customHeight="1" spans="1:26">
      <c r="A23" s="15">
        <v>13</v>
      </c>
      <c r="B23" s="15">
        <v>19</v>
      </c>
      <c r="C23" s="16" t="s">
        <v>53</v>
      </c>
      <c r="D23" s="16" t="s">
        <v>278</v>
      </c>
      <c r="E23" s="15" t="s">
        <v>279</v>
      </c>
      <c r="F23" s="15">
        <v>15318622009</v>
      </c>
      <c r="G23" s="15" t="s">
        <v>271</v>
      </c>
      <c r="H23" s="15" t="s">
        <v>256</v>
      </c>
      <c r="I23" s="16" t="s">
        <v>250</v>
      </c>
      <c r="J23" s="41">
        <v>2850</v>
      </c>
      <c r="K23" s="16">
        <v>0</v>
      </c>
      <c r="L23" s="15">
        <v>95</v>
      </c>
      <c r="M23" s="40">
        <v>1200</v>
      </c>
      <c r="N23" s="15">
        <v>95</v>
      </c>
      <c r="O23" s="40">
        <v>19</v>
      </c>
      <c r="P23" s="15">
        <v>93</v>
      </c>
      <c r="Q23" s="40">
        <v>18.6</v>
      </c>
      <c r="R23" s="15"/>
      <c r="S23" s="40"/>
      <c r="T23" s="15">
        <v>95</v>
      </c>
      <c r="U23" s="40">
        <v>9.5</v>
      </c>
      <c r="V23" s="15">
        <v>93</v>
      </c>
      <c r="W23" s="40">
        <v>9.3</v>
      </c>
      <c r="X23" s="15"/>
      <c r="Y23" s="40"/>
      <c r="Z23" s="44"/>
    </row>
    <row r="24" ht="27.9" customHeight="1" spans="1:26">
      <c r="A24" s="15">
        <v>14</v>
      </c>
      <c r="B24" s="15">
        <v>20</v>
      </c>
      <c r="C24" s="16" t="s">
        <v>186</v>
      </c>
      <c r="D24" s="16" t="s">
        <v>280</v>
      </c>
      <c r="E24" s="15" t="s">
        <v>281</v>
      </c>
      <c r="F24" s="15">
        <v>13863896571</v>
      </c>
      <c r="G24" s="15" t="s">
        <v>271</v>
      </c>
      <c r="H24" s="15" t="s">
        <v>256</v>
      </c>
      <c r="I24" s="16" t="s">
        <v>250</v>
      </c>
      <c r="J24" s="41">
        <v>2090</v>
      </c>
      <c r="K24" s="16">
        <v>0</v>
      </c>
      <c r="L24" s="15">
        <v>69</v>
      </c>
      <c r="M24" s="40">
        <v>150</v>
      </c>
      <c r="N24" s="15">
        <v>69</v>
      </c>
      <c r="O24" s="40">
        <v>13.8</v>
      </c>
      <c r="P24" s="15">
        <v>69</v>
      </c>
      <c r="Q24" s="40">
        <v>13.8</v>
      </c>
      <c r="R24" s="30"/>
      <c r="S24" s="40"/>
      <c r="T24" s="15">
        <v>69</v>
      </c>
      <c r="U24" s="40">
        <v>17.25</v>
      </c>
      <c r="V24" s="15">
        <v>69</v>
      </c>
      <c r="W24" s="40">
        <v>17.25</v>
      </c>
      <c r="X24" s="15"/>
      <c r="Y24" s="40"/>
      <c r="Z24" s="44"/>
    </row>
    <row r="25" ht="27" spans="1:26">
      <c r="A25" s="15">
        <v>15</v>
      </c>
      <c r="B25" s="15">
        <v>21</v>
      </c>
      <c r="C25" s="16" t="s">
        <v>193</v>
      </c>
      <c r="D25" s="16" t="s">
        <v>282</v>
      </c>
      <c r="E25" s="15" t="s">
        <v>283</v>
      </c>
      <c r="F25" s="15">
        <v>15306386566</v>
      </c>
      <c r="G25" s="15" t="s">
        <v>271</v>
      </c>
      <c r="H25" s="15" t="s">
        <v>256</v>
      </c>
      <c r="I25" s="16" t="s">
        <v>250</v>
      </c>
      <c r="J25" s="41">
        <v>1700</v>
      </c>
      <c r="K25" s="16">
        <v>0</v>
      </c>
      <c r="L25" s="15">
        <v>56</v>
      </c>
      <c r="M25" s="40">
        <v>400</v>
      </c>
      <c r="N25" s="15">
        <v>56</v>
      </c>
      <c r="O25" s="40">
        <v>11.2</v>
      </c>
      <c r="P25" s="15">
        <v>56</v>
      </c>
      <c r="Q25" s="40">
        <v>11.2</v>
      </c>
      <c r="R25" s="15"/>
      <c r="S25" s="40"/>
      <c r="T25" s="15">
        <v>56</v>
      </c>
      <c r="U25" s="40">
        <v>14</v>
      </c>
      <c r="V25" s="15">
        <v>56</v>
      </c>
      <c r="W25" s="40">
        <v>14</v>
      </c>
      <c r="X25" s="15"/>
      <c r="Y25" s="40"/>
      <c r="Z25" s="44"/>
    </row>
    <row r="26" ht="29.25" customHeight="1" spans="1:26">
      <c r="A26" s="15">
        <v>18</v>
      </c>
      <c r="B26" s="15">
        <v>22</v>
      </c>
      <c r="C26" s="16" t="s">
        <v>187</v>
      </c>
      <c r="D26" s="16" t="s">
        <v>284</v>
      </c>
      <c r="E26" s="15" t="s">
        <v>285</v>
      </c>
      <c r="F26" s="15">
        <v>15154518201</v>
      </c>
      <c r="G26" s="15" t="s">
        <v>271</v>
      </c>
      <c r="H26" s="15" t="s">
        <v>256</v>
      </c>
      <c r="I26" s="16" t="s">
        <v>250</v>
      </c>
      <c r="J26" s="16">
        <v>668.71</v>
      </c>
      <c r="K26" s="16">
        <v>40</v>
      </c>
      <c r="L26" s="15">
        <v>60</v>
      </c>
      <c r="M26" s="40">
        <v>19.7</v>
      </c>
      <c r="N26" s="15">
        <v>60</v>
      </c>
      <c r="O26" s="40">
        <v>10</v>
      </c>
      <c r="P26" s="15">
        <v>21</v>
      </c>
      <c r="Q26" s="40">
        <v>4.2</v>
      </c>
      <c r="R26" s="15"/>
      <c r="S26" s="40"/>
      <c r="T26" s="15">
        <v>60</v>
      </c>
      <c r="U26" s="40">
        <v>10</v>
      </c>
      <c r="V26" s="15">
        <v>21</v>
      </c>
      <c r="W26" s="40">
        <v>2.1</v>
      </c>
      <c r="X26" s="15"/>
      <c r="Y26" s="40"/>
      <c r="Z26" s="44"/>
    </row>
    <row r="27" customHeight="1" spans="1:26">
      <c r="A27" s="15">
        <v>23</v>
      </c>
      <c r="B27" s="15">
        <v>23</v>
      </c>
      <c r="C27" s="16" t="s">
        <v>70</v>
      </c>
      <c r="D27" s="16" t="s">
        <v>286</v>
      </c>
      <c r="E27" s="15" t="s">
        <v>107</v>
      </c>
      <c r="F27" s="15">
        <v>13953593399</v>
      </c>
      <c r="G27" s="15" t="s">
        <v>241</v>
      </c>
      <c r="H27" s="15" t="s">
        <v>242</v>
      </c>
      <c r="I27" s="16" t="s">
        <v>243</v>
      </c>
      <c r="J27" s="41">
        <v>3345.6</v>
      </c>
      <c r="K27" s="16">
        <v>0</v>
      </c>
      <c r="L27" s="15">
        <v>110</v>
      </c>
      <c r="M27" s="40">
        <v>1000</v>
      </c>
      <c r="N27" s="15">
        <v>110</v>
      </c>
      <c r="O27" s="107"/>
      <c r="P27" s="99"/>
      <c r="Q27" s="107"/>
      <c r="R27" s="15"/>
      <c r="S27" s="40"/>
      <c r="T27" s="15"/>
      <c r="U27" s="40"/>
      <c r="V27" s="15"/>
      <c r="W27" s="40"/>
      <c r="X27" s="15"/>
      <c r="Y27" s="40"/>
      <c r="Z27" s="16"/>
    </row>
    <row r="28" customHeight="1" spans="1:26">
      <c r="A28" s="15">
        <v>24</v>
      </c>
      <c r="B28" s="15">
        <v>24</v>
      </c>
      <c r="C28" s="16" t="s">
        <v>188</v>
      </c>
      <c r="D28" s="16" t="s">
        <v>287</v>
      </c>
      <c r="E28" s="15" t="s">
        <v>288</v>
      </c>
      <c r="F28" s="15">
        <v>18854532997</v>
      </c>
      <c r="G28" s="15" t="s">
        <v>241</v>
      </c>
      <c r="H28" s="15" t="s">
        <v>242</v>
      </c>
      <c r="I28" s="16" t="s">
        <v>250</v>
      </c>
      <c r="J28" s="41">
        <v>2890.28</v>
      </c>
      <c r="K28" s="16">
        <v>0</v>
      </c>
      <c r="L28" s="15">
        <v>150</v>
      </c>
      <c r="M28" s="40">
        <v>750</v>
      </c>
      <c r="N28" s="99"/>
      <c r="O28" s="107"/>
      <c r="P28" s="99"/>
      <c r="Q28" s="107"/>
      <c r="R28" s="15"/>
      <c r="S28" s="40"/>
      <c r="T28" s="99"/>
      <c r="U28" s="107"/>
      <c r="V28" s="99"/>
      <c r="W28" s="107"/>
      <c r="X28" s="15"/>
      <c r="Y28" s="40"/>
      <c r="Z28" s="16"/>
    </row>
    <row r="29" ht="37.8" customHeight="1" spans="1:26">
      <c r="A29" s="15">
        <v>26</v>
      </c>
      <c r="B29" s="15">
        <v>25</v>
      </c>
      <c r="C29" s="16" t="s">
        <v>189</v>
      </c>
      <c r="D29" s="16" t="s">
        <v>289</v>
      </c>
      <c r="E29" s="15" t="s">
        <v>290</v>
      </c>
      <c r="F29" s="15">
        <v>13583596205</v>
      </c>
      <c r="G29" s="15" t="s">
        <v>271</v>
      </c>
      <c r="H29" s="15" t="s">
        <v>256</v>
      </c>
      <c r="I29" s="16" t="s">
        <v>250</v>
      </c>
      <c r="J29" s="41">
        <v>2944</v>
      </c>
      <c r="K29" s="16">
        <v>120</v>
      </c>
      <c r="L29" s="15">
        <v>0</v>
      </c>
      <c r="M29" s="40">
        <v>470</v>
      </c>
      <c r="N29" s="15">
        <v>120</v>
      </c>
      <c r="O29" s="107"/>
      <c r="P29" s="99"/>
      <c r="Q29" s="107"/>
      <c r="R29" s="15"/>
      <c r="S29" s="40"/>
      <c r="T29" s="15">
        <v>120</v>
      </c>
      <c r="U29" s="107"/>
      <c r="V29" s="99"/>
      <c r="W29" s="107"/>
      <c r="X29" s="15"/>
      <c r="Y29" s="40"/>
      <c r="Z29" s="16"/>
    </row>
    <row r="30" customHeight="1" spans="1:26">
      <c r="A30" s="15">
        <v>25</v>
      </c>
      <c r="B30" s="15">
        <v>26</v>
      </c>
      <c r="C30" s="16" t="s">
        <v>55</v>
      </c>
      <c r="D30" s="16" t="s">
        <v>291</v>
      </c>
      <c r="E30" s="15" t="s">
        <v>292</v>
      </c>
      <c r="F30" s="15">
        <v>13685448373</v>
      </c>
      <c r="G30" s="15" t="s">
        <v>241</v>
      </c>
      <c r="H30" s="15" t="s">
        <v>242</v>
      </c>
      <c r="I30" s="16" t="s">
        <v>250</v>
      </c>
      <c r="J30" s="41">
        <v>1402.7</v>
      </c>
      <c r="K30" s="16">
        <v>0</v>
      </c>
      <c r="L30" s="15">
        <v>33</v>
      </c>
      <c r="M30" s="40">
        <v>360</v>
      </c>
      <c r="N30" s="15">
        <v>33</v>
      </c>
      <c r="O30" s="40">
        <v>14.85</v>
      </c>
      <c r="P30" s="15">
        <v>33</v>
      </c>
      <c r="Q30" s="40">
        <v>14.85</v>
      </c>
      <c r="R30" s="15"/>
      <c r="S30" s="40"/>
      <c r="T30" s="15">
        <v>33</v>
      </c>
      <c r="U30" s="40">
        <v>13.2</v>
      </c>
      <c r="V30" s="15">
        <v>33</v>
      </c>
      <c r="W30" s="40">
        <v>13.2</v>
      </c>
      <c r="X30" s="15"/>
      <c r="Y30" s="40"/>
      <c r="Z30" s="16"/>
    </row>
    <row r="31" customHeight="1" spans="1:26">
      <c r="A31" s="15">
        <v>27</v>
      </c>
      <c r="B31" s="15">
        <v>27</v>
      </c>
      <c r="C31" s="16" t="s">
        <v>190</v>
      </c>
      <c r="D31" s="16" t="s">
        <v>293</v>
      </c>
      <c r="E31" s="15" t="s">
        <v>294</v>
      </c>
      <c r="F31" s="15">
        <v>3365181</v>
      </c>
      <c r="G31" s="15" t="s">
        <v>271</v>
      </c>
      <c r="H31" s="15" t="s">
        <v>256</v>
      </c>
      <c r="I31" s="16" t="s">
        <v>250</v>
      </c>
      <c r="J31" s="41">
        <v>998</v>
      </c>
      <c r="K31" s="16">
        <v>0</v>
      </c>
      <c r="L31" s="15">
        <v>33</v>
      </c>
      <c r="M31" s="40">
        <v>200</v>
      </c>
      <c r="N31" s="15">
        <v>33</v>
      </c>
      <c r="O31" s="41">
        <v>7.425</v>
      </c>
      <c r="P31" s="15">
        <v>33</v>
      </c>
      <c r="Q31" s="41">
        <v>7.425</v>
      </c>
      <c r="R31" s="15"/>
      <c r="S31" s="40"/>
      <c r="T31" s="15"/>
      <c r="U31" s="40"/>
      <c r="V31" s="15"/>
      <c r="W31" s="40"/>
      <c r="X31" s="15"/>
      <c r="Y31" s="40"/>
      <c r="Z31" s="16"/>
    </row>
    <row r="32" customHeight="1" spans="1:26">
      <c r="A32" s="15">
        <v>28</v>
      </c>
      <c r="B32" s="15">
        <v>28</v>
      </c>
      <c r="C32" s="16" t="s">
        <v>208</v>
      </c>
      <c r="D32" s="16" t="s">
        <v>295</v>
      </c>
      <c r="E32" s="15" t="s">
        <v>296</v>
      </c>
      <c r="F32" s="15">
        <v>13371378786</v>
      </c>
      <c r="G32" s="15" t="s">
        <v>241</v>
      </c>
      <c r="H32" s="15" t="s">
        <v>242</v>
      </c>
      <c r="I32" s="16" t="s">
        <v>250</v>
      </c>
      <c r="J32" s="41">
        <v>13678</v>
      </c>
      <c r="K32" s="16">
        <v>456</v>
      </c>
      <c r="L32" s="15">
        <v>0</v>
      </c>
      <c r="M32" s="40">
        <v>4000</v>
      </c>
      <c r="N32" s="15">
        <v>202</v>
      </c>
      <c r="O32" s="40">
        <v>32.32</v>
      </c>
      <c r="P32" s="99"/>
      <c r="Q32" s="40">
        <v>32.32</v>
      </c>
      <c r="R32" s="15"/>
      <c r="S32" s="40"/>
      <c r="T32" s="15"/>
      <c r="U32" s="40"/>
      <c r="V32" s="15"/>
      <c r="W32" s="40"/>
      <c r="X32" s="15"/>
      <c r="Y32" s="40"/>
      <c r="Z32" s="16"/>
    </row>
    <row r="33" customHeight="1" spans="1:26">
      <c r="A33" s="15">
        <v>29</v>
      </c>
      <c r="B33" s="15">
        <v>29</v>
      </c>
      <c r="C33" s="16" t="s">
        <v>33</v>
      </c>
      <c r="D33" s="16" t="s">
        <v>297</v>
      </c>
      <c r="E33" s="15" t="s">
        <v>298</v>
      </c>
      <c r="F33" s="15" t="s">
        <v>299</v>
      </c>
      <c r="G33" s="15" t="s">
        <v>241</v>
      </c>
      <c r="H33" s="99"/>
      <c r="I33" s="16" t="s">
        <v>250</v>
      </c>
      <c r="J33" s="41">
        <v>40700</v>
      </c>
      <c r="K33" s="16">
        <v>514</v>
      </c>
      <c r="L33" s="15">
        <v>1108</v>
      </c>
      <c r="M33" s="40">
        <v>24000</v>
      </c>
      <c r="N33" s="15">
        <v>1108</v>
      </c>
      <c r="O33" s="40">
        <v>1351.52</v>
      </c>
      <c r="P33" s="15">
        <v>720</v>
      </c>
      <c r="Q33" s="40">
        <v>485.58</v>
      </c>
      <c r="R33" s="15"/>
      <c r="S33" s="40"/>
      <c r="T33" s="15"/>
      <c r="U33" s="40"/>
      <c r="V33" s="15"/>
      <c r="W33" s="40"/>
      <c r="X33" s="15"/>
      <c r="Y33" s="40"/>
      <c r="Z33" s="16"/>
    </row>
    <row r="34" customHeight="1" spans="1:26">
      <c r="A34" s="15">
        <v>30</v>
      </c>
      <c r="B34" s="15">
        <v>30</v>
      </c>
      <c r="C34" s="16" t="s">
        <v>110</v>
      </c>
      <c r="D34" s="16" t="s">
        <v>300</v>
      </c>
      <c r="E34" s="15" t="s">
        <v>111</v>
      </c>
      <c r="F34" s="15">
        <v>18660496003</v>
      </c>
      <c r="G34" s="15" t="s">
        <v>241</v>
      </c>
      <c r="H34" s="15" t="s">
        <v>242</v>
      </c>
      <c r="I34" s="16" t="s">
        <v>250</v>
      </c>
      <c r="J34" s="41">
        <v>8620</v>
      </c>
      <c r="K34" s="16">
        <v>252</v>
      </c>
      <c r="L34" s="15">
        <v>35</v>
      </c>
      <c r="M34" s="40">
        <v>2800</v>
      </c>
      <c r="N34" s="15">
        <v>35</v>
      </c>
      <c r="O34" s="40">
        <v>15.75</v>
      </c>
      <c r="P34" s="15">
        <v>35</v>
      </c>
      <c r="Q34" s="40">
        <v>15.75</v>
      </c>
      <c r="R34" s="15"/>
      <c r="S34" s="40"/>
      <c r="T34" s="15">
        <v>287</v>
      </c>
      <c r="U34" s="40">
        <v>114.8</v>
      </c>
      <c r="V34" s="15">
        <v>287</v>
      </c>
      <c r="W34" s="40">
        <v>114.8</v>
      </c>
      <c r="X34" s="15"/>
      <c r="Y34" s="40"/>
      <c r="Z34" s="16"/>
    </row>
    <row r="35" customHeight="1" spans="1:26">
      <c r="A35" s="15">
        <v>31</v>
      </c>
      <c r="B35" s="15">
        <v>31</v>
      </c>
      <c r="C35" s="16" t="s">
        <v>28</v>
      </c>
      <c r="D35" s="16" t="s">
        <v>301</v>
      </c>
      <c r="E35" s="15" t="s">
        <v>302</v>
      </c>
      <c r="F35" s="15">
        <v>18660018688</v>
      </c>
      <c r="G35" s="15" t="s">
        <v>241</v>
      </c>
      <c r="H35" s="15" t="s">
        <v>242</v>
      </c>
      <c r="I35" s="16" t="s">
        <v>250</v>
      </c>
      <c r="J35" s="41">
        <v>5474.42</v>
      </c>
      <c r="K35" s="16"/>
      <c r="L35" s="15">
        <v>182</v>
      </c>
      <c r="M35" s="40">
        <v>3670</v>
      </c>
      <c r="N35" s="15">
        <v>182</v>
      </c>
      <c r="O35" s="40">
        <v>81.9</v>
      </c>
      <c r="P35" s="15">
        <v>182</v>
      </c>
      <c r="Q35" s="40">
        <v>81.9</v>
      </c>
      <c r="R35" s="15"/>
      <c r="S35" s="40"/>
      <c r="T35" s="15">
        <v>182</v>
      </c>
      <c r="U35" s="40">
        <v>81.9</v>
      </c>
      <c r="V35" s="15">
        <v>182</v>
      </c>
      <c r="W35" s="40">
        <v>81.9</v>
      </c>
      <c r="X35" s="15"/>
      <c r="Y35" s="40"/>
      <c r="Z35" s="16"/>
    </row>
    <row r="36" customHeight="1" spans="1:26">
      <c r="A36" s="15">
        <v>32</v>
      </c>
      <c r="B36" s="15">
        <v>32</v>
      </c>
      <c r="C36" s="16" t="s">
        <v>303</v>
      </c>
      <c r="D36" s="16" t="s">
        <v>304</v>
      </c>
      <c r="E36" s="15" t="s">
        <v>305</v>
      </c>
      <c r="F36" s="15">
        <v>18553572156</v>
      </c>
      <c r="G36" s="15" t="s">
        <v>271</v>
      </c>
      <c r="H36" s="15" t="s">
        <v>256</v>
      </c>
      <c r="I36" s="16" t="s">
        <v>250</v>
      </c>
      <c r="J36" s="41">
        <v>1293.86</v>
      </c>
      <c r="K36" s="16"/>
      <c r="L36" s="15">
        <v>43</v>
      </c>
      <c r="M36" s="40">
        <v>120</v>
      </c>
      <c r="N36" s="15">
        <v>43</v>
      </c>
      <c r="O36" s="40">
        <v>8.6</v>
      </c>
      <c r="P36" s="15">
        <v>43</v>
      </c>
      <c r="Q36" s="40">
        <v>8.6</v>
      </c>
      <c r="R36" s="15"/>
      <c r="S36" s="40"/>
      <c r="T36" s="15">
        <v>43</v>
      </c>
      <c r="U36" s="40">
        <v>8.6</v>
      </c>
      <c r="V36" s="15">
        <v>43</v>
      </c>
      <c r="W36" s="40">
        <v>8.6</v>
      </c>
      <c r="X36" s="15"/>
      <c r="Y36" s="40"/>
      <c r="Z36" s="16"/>
    </row>
    <row r="37" customHeight="1" spans="1:26">
      <c r="A37" s="15">
        <v>33</v>
      </c>
      <c r="B37" s="15">
        <v>33</v>
      </c>
      <c r="C37" s="16" t="s">
        <v>306</v>
      </c>
      <c r="D37" s="16" t="s">
        <v>307</v>
      </c>
      <c r="E37" s="15" t="s">
        <v>308</v>
      </c>
      <c r="F37" s="15">
        <v>15192296494</v>
      </c>
      <c r="G37" s="15" t="s">
        <v>271</v>
      </c>
      <c r="H37" s="15" t="s">
        <v>256</v>
      </c>
      <c r="I37" s="16" t="s">
        <v>250</v>
      </c>
      <c r="J37" s="41">
        <v>1662.8</v>
      </c>
      <c r="K37" s="16"/>
      <c r="L37" s="15">
        <v>55</v>
      </c>
      <c r="M37" s="40">
        <v>150</v>
      </c>
      <c r="N37" s="15">
        <v>55</v>
      </c>
      <c r="O37" s="40">
        <v>11</v>
      </c>
      <c r="P37" s="15">
        <v>55</v>
      </c>
      <c r="Q37" s="40">
        <v>11</v>
      </c>
      <c r="R37" s="15"/>
      <c r="S37" s="40"/>
      <c r="T37" s="15">
        <v>55</v>
      </c>
      <c r="U37" s="40">
        <v>11</v>
      </c>
      <c r="V37" s="15">
        <v>55</v>
      </c>
      <c r="W37" s="40">
        <v>11</v>
      </c>
      <c r="X37" s="15"/>
      <c r="Y37" s="40"/>
      <c r="Z37" s="16"/>
    </row>
    <row r="38" ht="19.95" customHeight="1" spans="1:26">
      <c r="A38" s="15">
        <v>34</v>
      </c>
      <c r="B38" s="15">
        <v>34</v>
      </c>
      <c r="C38" s="16" t="s">
        <v>52</v>
      </c>
      <c r="D38" s="16" t="s">
        <v>309</v>
      </c>
      <c r="E38" s="15" t="s">
        <v>310</v>
      </c>
      <c r="F38" s="15">
        <v>13606384667</v>
      </c>
      <c r="G38" s="15" t="s">
        <v>271</v>
      </c>
      <c r="H38" s="15" t="s">
        <v>256</v>
      </c>
      <c r="I38" s="16" t="s">
        <v>250</v>
      </c>
      <c r="J38" s="41">
        <v>5763</v>
      </c>
      <c r="K38" s="16"/>
      <c r="L38" s="15">
        <v>192</v>
      </c>
      <c r="M38" s="40">
        <v>1200</v>
      </c>
      <c r="N38" s="15">
        <v>192</v>
      </c>
      <c r="O38" s="40">
        <v>38.4</v>
      </c>
      <c r="P38" s="15">
        <v>192</v>
      </c>
      <c r="Q38" s="40">
        <v>38.4</v>
      </c>
      <c r="R38" s="15"/>
      <c r="S38" s="40"/>
      <c r="T38" s="15">
        <v>192</v>
      </c>
      <c r="U38" s="40">
        <v>38.4</v>
      </c>
      <c r="V38" s="15">
        <v>192</v>
      </c>
      <c r="W38" s="40">
        <v>38.4</v>
      </c>
      <c r="X38" s="15"/>
      <c r="Y38" s="40"/>
      <c r="Z38" s="16"/>
    </row>
    <row r="39" customHeight="1" spans="1:26">
      <c r="A39" s="15"/>
      <c r="B39" s="15"/>
      <c r="C39" s="16"/>
      <c r="D39" s="16"/>
      <c r="E39" s="15"/>
      <c r="F39" s="15"/>
      <c r="G39" s="15"/>
      <c r="H39" s="15"/>
      <c r="I39" s="16"/>
      <c r="J39" s="41"/>
      <c r="K39" s="16"/>
      <c r="L39" s="15"/>
      <c r="M39" s="40"/>
      <c r="N39" s="15"/>
      <c r="O39" s="40"/>
      <c r="P39" s="15"/>
      <c r="Q39" s="40"/>
      <c r="R39" s="15"/>
      <c r="S39" s="40"/>
      <c r="T39" s="15"/>
      <c r="U39" s="40"/>
      <c r="V39" s="15"/>
      <c r="W39" s="40"/>
      <c r="X39" s="15"/>
      <c r="Y39" s="40"/>
      <c r="Z39" s="16"/>
    </row>
  </sheetData>
  <mergeCells count="16">
    <mergeCell ref="A1:Z1"/>
    <mergeCell ref="V2:Z2"/>
    <mergeCell ref="J3:L3"/>
    <mergeCell ref="N3:S3"/>
    <mergeCell ref="T3:Y3"/>
    <mergeCell ref="A3:A4"/>
    <mergeCell ref="B3:B4"/>
    <mergeCell ref="C3:C4"/>
    <mergeCell ref="D3:D4"/>
    <mergeCell ref="E3:E4"/>
    <mergeCell ref="F3:F4"/>
    <mergeCell ref="G3:G4"/>
    <mergeCell ref="H3:H4"/>
    <mergeCell ref="I3:I4"/>
    <mergeCell ref="M3:M4"/>
    <mergeCell ref="Z3:Z4"/>
  </mergeCells>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workbookViewId="0">
      <pane xSplit="2" ySplit="4" topLeftCell="E7" activePane="bottomRight" state="frozen"/>
      <selection/>
      <selection pane="topRight"/>
      <selection pane="bottomLeft"/>
      <selection pane="bottomRight" activeCell="F12" sqref="F12"/>
    </sheetView>
  </sheetViews>
  <sheetFormatPr defaultColWidth="9.78333333333333" defaultRowHeight="21" customHeight="1"/>
  <cols>
    <col min="1" max="1" width="6.21666666666667" style="28"/>
    <col min="2" max="2" width="21" style="30"/>
    <col min="3" max="3" width="25.7833333333333" style="30"/>
    <col min="4" max="4" width="12.8916666666667" style="28"/>
    <col min="5" max="5" width="13.7833333333333" style="28"/>
    <col min="6" max="7" width="10.5583333333333" style="30"/>
    <col min="8" max="8" width="8.44166666666667" style="30"/>
    <col min="9" max="10" width="10.8916666666667" style="30" customWidth="1"/>
    <col min="11" max="11" width="13.3333333333333" style="32" customWidth="1"/>
    <col min="12" max="12" width="9.66666666666667" style="32"/>
    <col min="13" max="13" width="8.44166666666667" style="28"/>
    <col min="14" max="14" width="9.66666666666667" style="32"/>
    <col min="15" max="15" width="8.44166666666667" style="28"/>
    <col min="16" max="16" width="9.66666666666667" style="32"/>
    <col min="17" max="17" width="6.21666666666667" style="30"/>
    <col min="18" max="16384" width="9.78333333333333" style="30"/>
  </cols>
  <sheetData>
    <row r="1" s="28" customFormat="1" ht="24.75" customHeight="1" spans="1:17">
      <c r="A1" s="33" t="s">
        <v>311</v>
      </c>
      <c r="B1" s="33"/>
      <c r="C1" s="33"/>
      <c r="D1" s="33"/>
      <c r="E1" s="33"/>
      <c r="F1" s="33"/>
      <c r="G1" s="33"/>
      <c r="H1" s="33"/>
      <c r="I1" s="33"/>
      <c r="J1" s="33"/>
      <c r="K1" s="33"/>
      <c r="L1" s="33"/>
      <c r="M1" s="33"/>
      <c r="N1" s="33"/>
      <c r="O1" s="33"/>
      <c r="P1" s="33"/>
      <c r="Q1" s="33"/>
    </row>
    <row r="2" s="28" customFormat="1" customHeight="1" spans="11:17">
      <c r="K2" s="36"/>
      <c r="L2" s="36"/>
      <c r="M2" s="42" t="s">
        <v>215</v>
      </c>
      <c r="N2" s="42"/>
      <c r="O2" s="42"/>
      <c r="P2" s="42"/>
      <c r="Q2" s="42"/>
    </row>
    <row r="3" s="29" customFormat="1" customHeight="1" spans="1:17">
      <c r="A3" s="25" t="s">
        <v>1</v>
      </c>
      <c r="B3" s="25" t="s">
        <v>217</v>
      </c>
      <c r="C3" s="25" t="s">
        <v>218</v>
      </c>
      <c r="D3" s="25" t="s">
        <v>219</v>
      </c>
      <c r="E3" s="25" t="s">
        <v>220</v>
      </c>
      <c r="F3" s="25" t="s">
        <v>223</v>
      </c>
      <c r="G3" s="25" t="s">
        <v>228</v>
      </c>
      <c r="H3" s="25" t="s">
        <v>312</v>
      </c>
      <c r="I3" s="25" t="s">
        <v>313</v>
      </c>
      <c r="J3" s="25" t="s">
        <v>314</v>
      </c>
      <c r="K3" s="37" t="s">
        <v>225</v>
      </c>
      <c r="L3" s="37" t="s">
        <v>238</v>
      </c>
      <c r="M3" s="25" t="s">
        <v>315</v>
      </c>
      <c r="N3" s="25"/>
      <c r="O3" s="25" t="s">
        <v>316</v>
      </c>
      <c r="P3" s="25"/>
      <c r="Q3" s="25" t="s">
        <v>166</v>
      </c>
    </row>
    <row r="4" s="29" customFormat="1" ht="44.25" customHeight="1" spans="1:17">
      <c r="A4" s="25"/>
      <c r="B4" s="25"/>
      <c r="C4" s="25"/>
      <c r="D4" s="25"/>
      <c r="E4" s="25"/>
      <c r="F4" s="25"/>
      <c r="G4" s="25"/>
      <c r="H4" s="25"/>
      <c r="I4" s="25"/>
      <c r="J4" s="25"/>
      <c r="K4" s="37"/>
      <c r="L4" s="37"/>
      <c r="M4" s="25" t="s">
        <v>317</v>
      </c>
      <c r="N4" s="37" t="s">
        <v>234</v>
      </c>
      <c r="O4" s="25" t="s">
        <v>235</v>
      </c>
      <c r="P4" s="37" t="s">
        <v>236</v>
      </c>
      <c r="Q4" s="25"/>
    </row>
    <row r="5" ht="27" hidden="1" spans="1:17">
      <c r="A5" s="15">
        <v>1</v>
      </c>
      <c r="B5" s="16" t="s">
        <v>318</v>
      </c>
      <c r="C5" s="16" t="s">
        <v>319</v>
      </c>
      <c r="D5" s="96" t="s">
        <v>320</v>
      </c>
      <c r="E5" s="15">
        <v>13723965199</v>
      </c>
      <c r="F5" s="16" t="s">
        <v>250</v>
      </c>
      <c r="G5" s="16">
        <v>2560</v>
      </c>
      <c r="H5" s="16">
        <v>100</v>
      </c>
      <c r="I5" s="16" t="s">
        <v>321</v>
      </c>
      <c r="J5" s="16" t="s">
        <v>322</v>
      </c>
      <c r="K5" s="40">
        <v>240</v>
      </c>
      <c r="L5" s="40">
        <v>10</v>
      </c>
      <c r="M5" s="15">
        <v>100</v>
      </c>
      <c r="N5" s="40">
        <v>10</v>
      </c>
      <c r="O5" s="15"/>
      <c r="P5" s="40"/>
      <c r="Q5" s="16"/>
    </row>
    <row r="6" ht="27" hidden="1" spans="1:17">
      <c r="A6" s="15">
        <v>2</v>
      </c>
      <c r="B6" s="16" t="s">
        <v>323</v>
      </c>
      <c r="C6" s="16" t="s">
        <v>324</v>
      </c>
      <c r="D6" s="15" t="s">
        <v>325</v>
      </c>
      <c r="E6" s="15">
        <v>15269511899</v>
      </c>
      <c r="F6" s="16" t="s">
        <v>250</v>
      </c>
      <c r="G6" s="16">
        <v>5000</v>
      </c>
      <c r="H6" s="16">
        <v>210</v>
      </c>
      <c r="I6" s="16" t="s">
        <v>321</v>
      </c>
      <c r="J6" s="16" t="s">
        <v>322</v>
      </c>
      <c r="K6" s="40">
        <v>3000</v>
      </c>
      <c r="L6" s="40">
        <v>10</v>
      </c>
      <c r="M6" s="15">
        <v>210</v>
      </c>
      <c r="N6" s="40">
        <v>10</v>
      </c>
      <c r="O6" s="15"/>
      <c r="P6" s="40"/>
      <c r="Q6" s="16"/>
    </row>
    <row r="7" ht="28.5" customHeight="1" spans="1:17">
      <c r="A7" s="15">
        <v>1</v>
      </c>
      <c r="B7" s="16" t="s">
        <v>208</v>
      </c>
      <c r="C7" s="16" t="s">
        <v>295</v>
      </c>
      <c r="D7" s="15" t="s">
        <v>296</v>
      </c>
      <c r="E7" s="15">
        <v>13371378786</v>
      </c>
      <c r="F7" s="16" t="s">
        <v>250</v>
      </c>
      <c r="G7" s="16">
        <v>13678</v>
      </c>
      <c r="H7" s="16">
        <v>456</v>
      </c>
      <c r="I7" s="15" t="s">
        <v>321</v>
      </c>
      <c r="J7" s="15" t="s">
        <v>321</v>
      </c>
      <c r="K7" s="40">
        <v>4000</v>
      </c>
      <c r="L7" s="40">
        <v>80</v>
      </c>
      <c r="M7" s="15">
        <v>456</v>
      </c>
      <c r="N7" s="40">
        <v>80</v>
      </c>
      <c r="O7" s="15"/>
      <c r="P7" s="40"/>
      <c r="Q7" s="16"/>
    </row>
    <row r="8" ht="28.5" customHeight="1" spans="1:17">
      <c r="A8" s="15">
        <v>2</v>
      </c>
      <c r="B8" s="16" t="s">
        <v>33</v>
      </c>
      <c r="C8" s="16"/>
      <c r="D8" s="15" t="s">
        <v>298</v>
      </c>
      <c r="E8" s="15"/>
      <c r="F8" s="16" t="s">
        <v>250</v>
      </c>
      <c r="G8" s="16"/>
      <c r="H8" s="16"/>
      <c r="I8" s="15"/>
      <c r="J8" s="15"/>
      <c r="K8" s="40"/>
      <c r="L8" s="40">
        <v>200</v>
      </c>
      <c r="M8" s="15">
        <v>1000</v>
      </c>
      <c r="N8" s="40">
        <v>200</v>
      </c>
      <c r="O8" s="15"/>
      <c r="P8" s="40"/>
      <c r="Q8" s="16"/>
    </row>
    <row r="9" ht="28.5" customHeight="1" spans="1:17">
      <c r="A9" s="15">
        <v>3</v>
      </c>
      <c r="B9" s="16" t="s">
        <v>209</v>
      </c>
      <c r="C9" s="97" t="s">
        <v>326</v>
      </c>
      <c r="D9" s="15" t="s">
        <v>327</v>
      </c>
      <c r="E9" s="15" t="s">
        <v>328</v>
      </c>
      <c r="F9" s="15" t="s">
        <v>250</v>
      </c>
      <c r="G9" s="16">
        <v>1000</v>
      </c>
      <c r="H9" s="16">
        <v>33</v>
      </c>
      <c r="I9" s="15" t="s">
        <v>321</v>
      </c>
      <c r="J9" s="15" t="s">
        <v>322</v>
      </c>
      <c r="K9" s="40">
        <v>170</v>
      </c>
      <c r="L9" s="40">
        <v>10</v>
      </c>
      <c r="M9" s="15">
        <v>33</v>
      </c>
      <c r="N9" s="40">
        <v>10</v>
      </c>
      <c r="O9" s="15"/>
      <c r="P9" s="40"/>
      <c r="Q9" s="16"/>
    </row>
    <row r="10" ht="28.5" customHeight="1" spans="1:17">
      <c r="A10" s="15">
        <v>4</v>
      </c>
      <c r="B10" s="16" t="s">
        <v>56</v>
      </c>
      <c r="C10" s="97" t="s">
        <v>329</v>
      </c>
      <c r="D10" s="15" t="s">
        <v>330</v>
      </c>
      <c r="E10" s="15">
        <v>13792536885</v>
      </c>
      <c r="F10" s="15" t="s">
        <v>250</v>
      </c>
      <c r="G10" s="16">
        <v>4353</v>
      </c>
      <c r="H10" s="16">
        <v>140</v>
      </c>
      <c r="I10" s="15" t="s">
        <v>321</v>
      </c>
      <c r="J10" s="15" t="s">
        <v>322</v>
      </c>
      <c r="K10" s="40">
        <v>40</v>
      </c>
      <c r="L10" s="40">
        <v>10</v>
      </c>
      <c r="M10" s="15">
        <v>140</v>
      </c>
      <c r="N10" s="40">
        <v>10</v>
      </c>
      <c r="O10" s="15"/>
      <c r="P10" s="40"/>
      <c r="Q10" s="16"/>
    </row>
  </sheetData>
  <mergeCells count="17">
    <mergeCell ref="A1:Q1"/>
    <mergeCell ref="M2:Q2"/>
    <mergeCell ref="M3:N3"/>
    <mergeCell ref="O3:P3"/>
    <mergeCell ref="A3:A4"/>
    <mergeCell ref="B3:B4"/>
    <mergeCell ref="C3:C4"/>
    <mergeCell ref="D3:D4"/>
    <mergeCell ref="E3:E4"/>
    <mergeCell ref="F3:F4"/>
    <mergeCell ref="G3:G4"/>
    <mergeCell ref="H3:H4"/>
    <mergeCell ref="I3:I4"/>
    <mergeCell ref="J3:J4"/>
    <mergeCell ref="K3:K4"/>
    <mergeCell ref="L3:L4"/>
    <mergeCell ref="Q3:Q4"/>
  </mergeCells>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workbookViewId="0">
      <pane xSplit="2" ySplit="4" topLeftCell="D5" activePane="bottomRight" state="frozen"/>
      <selection/>
      <selection pane="topRight"/>
      <selection pane="bottomLeft"/>
      <selection pane="bottomRight" activeCell="G13" sqref="G13"/>
    </sheetView>
  </sheetViews>
  <sheetFormatPr defaultColWidth="9.78333333333333" defaultRowHeight="21" customHeight="1" outlineLevelRow="4"/>
  <cols>
    <col min="1" max="1" width="6.21666666666667" style="28"/>
    <col min="2" max="2" width="21" style="30"/>
    <col min="3" max="3" width="25.7833333333333" style="30"/>
    <col min="4" max="4" width="12.8916666666667" style="28"/>
    <col min="5" max="5" width="12.4416666666667" style="28"/>
    <col min="6" max="6" width="10.5583333333333" style="28" customWidth="1"/>
    <col min="7" max="8" width="10.5583333333333" style="30"/>
    <col min="9" max="9" width="8.44166666666667" style="30"/>
    <col min="10" max="10" width="13.3333333333333" style="32" customWidth="1"/>
    <col min="11" max="11" width="12.6666666666667" style="32"/>
    <col min="12" max="12" width="8.44166666666667" style="28"/>
    <col min="13" max="13" width="9.66666666666667" style="32"/>
    <col min="14" max="14" width="8.44166666666667" style="28"/>
    <col min="15" max="15" width="9.66666666666667" style="32"/>
    <col min="16" max="16" width="6.21666666666667" style="30"/>
    <col min="17" max="16384" width="9.78333333333333" style="30"/>
  </cols>
  <sheetData>
    <row r="1" s="28" customFormat="1" ht="24.75" customHeight="1" spans="1:16">
      <c r="A1" s="33" t="s">
        <v>331</v>
      </c>
      <c r="B1" s="33"/>
      <c r="C1" s="33"/>
      <c r="D1" s="33"/>
      <c r="E1" s="33"/>
      <c r="F1" s="33"/>
      <c r="G1" s="33"/>
      <c r="H1" s="33"/>
      <c r="I1" s="33"/>
      <c r="J1" s="33"/>
      <c r="K1" s="33"/>
      <c r="L1" s="33"/>
      <c r="M1" s="33"/>
      <c r="N1" s="33"/>
      <c r="O1" s="33"/>
      <c r="P1" s="33"/>
    </row>
    <row r="2" s="28" customFormat="1" customHeight="1" spans="10:16">
      <c r="J2" s="36"/>
      <c r="K2" s="36"/>
      <c r="L2" s="42" t="s">
        <v>215</v>
      </c>
      <c r="M2" s="42"/>
      <c r="N2" s="42"/>
      <c r="O2" s="42"/>
      <c r="P2" s="42"/>
    </row>
    <row r="3" s="29" customFormat="1" customHeight="1" spans="1:16">
      <c r="A3" s="25" t="s">
        <v>1</v>
      </c>
      <c r="B3" s="25" t="s">
        <v>217</v>
      </c>
      <c r="C3" s="25" t="s">
        <v>218</v>
      </c>
      <c r="D3" s="25" t="s">
        <v>219</v>
      </c>
      <c r="E3" s="25" t="s">
        <v>220</v>
      </c>
      <c r="F3" s="24" t="s">
        <v>222</v>
      </c>
      <c r="G3" s="25" t="s">
        <v>223</v>
      </c>
      <c r="H3" s="25" t="s">
        <v>228</v>
      </c>
      <c r="I3" s="25" t="s">
        <v>312</v>
      </c>
      <c r="J3" s="37" t="s">
        <v>225</v>
      </c>
      <c r="K3" s="37" t="s">
        <v>238</v>
      </c>
      <c r="L3" s="25" t="s">
        <v>315</v>
      </c>
      <c r="M3" s="25"/>
      <c r="N3" s="25" t="s">
        <v>316</v>
      </c>
      <c r="O3" s="25"/>
      <c r="P3" s="25" t="s">
        <v>166</v>
      </c>
    </row>
    <row r="4" s="29" customFormat="1" ht="44.25" customHeight="1" spans="1:16">
      <c r="A4" s="25"/>
      <c r="B4" s="25"/>
      <c r="C4" s="25"/>
      <c r="D4" s="25"/>
      <c r="E4" s="25"/>
      <c r="F4" s="26"/>
      <c r="G4" s="25"/>
      <c r="H4" s="25"/>
      <c r="I4" s="25"/>
      <c r="J4" s="37"/>
      <c r="K4" s="37"/>
      <c r="L4" s="25" t="s">
        <v>317</v>
      </c>
      <c r="M4" s="37" t="s">
        <v>234</v>
      </c>
      <c r="N4" s="25" t="s">
        <v>235</v>
      </c>
      <c r="O4" s="37" t="s">
        <v>236</v>
      </c>
      <c r="P4" s="25"/>
    </row>
    <row r="5" ht="28.5" customHeight="1" spans="1:16">
      <c r="A5" s="15">
        <v>1</v>
      </c>
      <c r="B5" s="16" t="s">
        <v>117</v>
      </c>
      <c r="C5" s="16" t="s">
        <v>332</v>
      </c>
      <c r="D5" s="15" t="s">
        <v>118</v>
      </c>
      <c r="E5" s="15">
        <v>15953590908</v>
      </c>
      <c r="F5" s="15" t="s">
        <v>333</v>
      </c>
      <c r="G5" s="15" t="s">
        <v>250</v>
      </c>
      <c r="H5" s="16">
        <v>2317.98</v>
      </c>
      <c r="I5" s="16">
        <v>77</v>
      </c>
      <c r="J5" s="40">
        <v>500</v>
      </c>
      <c r="K5" s="40">
        <v>92.4</v>
      </c>
      <c r="L5" s="15">
        <v>77</v>
      </c>
      <c r="M5" s="40">
        <v>92.4</v>
      </c>
      <c r="N5" s="15"/>
      <c r="O5" s="40"/>
      <c r="P5" s="16"/>
    </row>
  </sheetData>
  <mergeCells count="16">
    <mergeCell ref="A1:P1"/>
    <mergeCell ref="L2:P2"/>
    <mergeCell ref="L3:M3"/>
    <mergeCell ref="N3:O3"/>
    <mergeCell ref="A3:A4"/>
    <mergeCell ref="B3:B4"/>
    <mergeCell ref="C3:C4"/>
    <mergeCell ref="D3:D4"/>
    <mergeCell ref="E3:E4"/>
    <mergeCell ref="F3:F4"/>
    <mergeCell ref="G3:G4"/>
    <mergeCell ref="H3:H4"/>
    <mergeCell ref="I3:I4"/>
    <mergeCell ref="J3:J4"/>
    <mergeCell ref="K3:K4"/>
    <mergeCell ref="P3:P4"/>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V20"/>
  <sheetViews>
    <sheetView workbookViewId="0">
      <pane xSplit="2" ySplit="4" topLeftCell="C5" activePane="bottomRight" state="frozen"/>
      <selection/>
      <selection pane="topRight"/>
      <selection pane="bottomLeft"/>
      <selection pane="bottomRight" activeCell="B13" sqref="B13"/>
    </sheetView>
  </sheetViews>
  <sheetFormatPr defaultColWidth="9" defaultRowHeight="30" customHeight="1"/>
  <cols>
    <col min="1" max="1" width="4.66666666666667" style="62" customWidth="1"/>
    <col min="2" max="2" width="23.5583333333333" style="62" customWidth="1"/>
    <col min="3" max="3" width="11.1083333333333" style="63" customWidth="1"/>
    <col min="4" max="4" width="10.1083333333333" style="64" customWidth="1"/>
    <col min="5" max="5" width="9.44166666666667" style="65" customWidth="1"/>
    <col min="6" max="6" width="9.66666666666667" style="65" hidden="1" customWidth="1"/>
    <col min="7" max="7" width="8.78333333333333" style="66" hidden="1" customWidth="1"/>
    <col min="8" max="8" width="9.66666666666667" style="65" customWidth="1"/>
    <col min="9" max="9" width="10.6666666666667" style="66" customWidth="1"/>
    <col min="10" max="10" width="7.33333333333333" style="67" customWidth="1"/>
    <col min="11" max="11" width="9.66666666666667" style="63" customWidth="1"/>
    <col min="12" max="12" width="12.2166666666667" style="63" customWidth="1"/>
    <col min="13" max="15" width="12.7833333333333" style="63" hidden="1" customWidth="1"/>
    <col min="16" max="16" width="17.2166666666667" style="63" hidden="1" customWidth="1"/>
    <col min="17" max="17" width="9.33333333333333" style="63" customWidth="1"/>
    <col min="18" max="18" width="16.1083333333333" style="63" hidden="1" customWidth="1"/>
    <col min="19" max="19" width="8.78333333333333" style="63" customWidth="1"/>
    <col min="20" max="20" width="16.1083333333333" style="65" hidden="1" customWidth="1"/>
    <col min="21" max="21" width="9.89166666666667" style="65" customWidth="1"/>
    <col min="22" max="22" width="21.8916666666667" style="62" customWidth="1"/>
    <col min="23" max="23" width="10.2166666666667" style="62" customWidth="1"/>
    <col min="24" max="256" width="9" style="62"/>
    <col min="257" max="257" width="4.66666666666667" style="62" customWidth="1"/>
    <col min="258" max="258" width="20.3333333333333" style="62" customWidth="1"/>
    <col min="259" max="259" width="11.1083333333333" style="62" customWidth="1"/>
    <col min="260" max="260" width="7.66666666666667" style="62" customWidth="1"/>
    <col min="261" max="261" width="9.44166666666667" style="62" customWidth="1"/>
    <col min="262" max="262" width="9.66666666666667" style="62" customWidth="1"/>
    <col min="263" max="263" width="10.2166666666667" style="62" customWidth="1"/>
    <col min="264" max="264" width="9.66666666666667" style="62" customWidth="1"/>
    <col min="265" max="265" width="10.6666666666667" style="62" customWidth="1"/>
    <col min="266" max="266" width="7.33333333333333" style="62" customWidth="1"/>
    <col min="267" max="267" width="9.66666666666667" style="62" customWidth="1"/>
    <col min="268" max="268" width="12.2166666666667" style="62" customWidth="1"/>
    <col min="269" max="272" width="9" style="62" hidden="1" customWidth="1"/>
    <col min="273" max="273" width="11.6666666666667" style="62" customWidth="1"/>
    <col min="274" max="274" width="9" style="62" hidden="1" customWidth="1"/>
    <col min="275" max="275" width="9.44166666666667" style="62" customWidth="1"/>
    <col min="276" max="276" width="9" style="62" hidden="1" customWidth="1"/>
    <col min="277" max="277" width="10.2166666666667" style="62" customWidth="1"/>
    <col min="278" max="278" width="25.4416666666667" style="62" customWidth="1"/>
    <col min="279" max="279" width="10.2166666666667" style="62" customWidth="1"/>
    <col min="280" max="512" width="9" style="62"/>
    <col min="513" max="513" width="4.66666666666667" style="62" customWidth="1"/>
    <col min="514" max="514" width="20.3333333333333" style="62" customWidth="1"/>
    <col min="515" max="515" width="11.1083333333333" style="62" customWidth="1"/>
    <col min="516" max="516" width="7.66666666666667" style="62" customWidth="1"/>
    <col min="517" max="517" width="9.44166666666667" style="62" customWidth="1"/>
    <col min="518" max="518" width="9.66666666666667" style="62" customWidth="1"/>
    <col min="519" max="519" width="10.2166666666667" style="62" customWidth="1"/>
    <col min="520" max="520" width="9.66666666666667" style="62" customWidth="1"/>
    <col min="521" max="521" width="10.6666666666667" style="62" customWidth="1"/>
    <col min="522" max="522" width="7.33333333333333" style="62" customWidth="1"/>
    <col min="523" max="523" width="9.66666666666667" style="62" customWidth="1"/>
    <col min="524" max="524" width="12.2166666666667" style="62" customWidth="1"/>
    <col min="525" max="528" width="9" style="62" hidden="1" customWidth="1"/>
    <col min="529" max="529" width="11.6666666666667" style="62" customWidth="1"/>
    <col min="530" max="530" width="9" style="62" hidden="1" customWidth="1"/>
    <col min="531" max="531" width="9.44166666666667" style="62" customWidth="1"/>
    <col min="532" max="532" width="9" style="62" hidden="1" customWidth="1"/>
    <col min="533" max="533" width="10.2166666666667" style="62" customWidth="1"/>
    <col min="534" max="534" width="25.4416666666667" style="62" customWidth="1"/>
    <col min="535" max="535" width="10.2166666666667" style="62" customWidth="1"/>
    <col min="536" max="768" width="9" style="62"/>
    <col min="769" max="769" width="4.66666666666667" style="62" customWidth="1"/>
    <col min="770" max="770" width="20.3333333333333" style="62" customWidth="1"/>
    <col min="771" max="771" width="11.1083333333333" style="62" customWidth="1"/>
    <col min="772" max="772" width="7.66666666666667" style="62" customWidth="1"/>
    <col min="773" max="773" width="9.44166666666667" style="62" customWidth="1"/>
    <col min="774" max="774" width="9.66666666666667" style="62" customWidth="1"/>
    <col min="775" max="775" width="10.2166666666667" style="62" customWidth="1"/>
    <col min="776" max="776" width="9.66666666666667" style="62" customWidth="1"/>
    <col min="777" max="777" width="10.6666666666667" style="62" customWidth="1"/>
    <col min="778" max="778" width="7.33333333333333" style="62" customWidth="1"/>
    <col min="779" max="779" width="9.66666666666667" style="62" customWidth="1"/>
    <col min="780" max="780" width="12.2166666666667" style="62" customWidth="1"/>
    <col min="781" max="784" width="9" style="62" hidden="1" customWidth="1"/>
    <col min="785" max="785" width="11.6666666666667" style="62" customWidth="1"/>
    <col min="786" max="786" width="9" style="62" hidden="1" customWidth="1"/>
    <col min="787" max="787" width="9.44166666666667" style="62" customWidth="1"/>
    <col min="788" max="788" width="9" style="62" hidden="1" customWidth="1"/>
    <col min="789" max="789" width="10.2166666666667" style="62" customWidth="1"/>
    <col min="790" max="790" width="25.4416666666667" style="62" customWidth="1"/>
    <col min="791" max="791" width="10.2166666666667" style="62" customWidth="1"/>
    <col min="792" max="1024" width="9" style="62"/>
    <col min="1025" max="1025" width="4.66666666666667" style="62" customWidth="1"/>
    <col min="1026" max="1026" width="20.3333333333333" style="62" customWidth="1"/>
    <col min="1027" max="1027" width="11.1083333333333" style="62" customWidth="1"/>
    <col min="1028" max="1028" width="7.66666666666667" style="62" customWidth="1"/>
    <col min="1029" max="1029" width="9.44166666666667" style="62" customWidth="1"/>
    <col min="1030" max="1030" width="9.66666666666667" style="62" customWidth="1"/>
    <col min="1031" max="1031" width="10.2166666666667" style="62" customWidth="1"/>
    <col min="1032" max="1032" width="9.66666666666667" style="62" customWidth="1"/>
    <col min="1033" max="1033" width="10.6666666666667" style="62" customWidth="1"/>
    <col min="1034" max="1034" width="7.33333333333333" style="62" customWidth="1"/>
    <col min="1035" max="1035" width="9.66666666666667" style="62" customWidth="1"/>
    <col min="1036" max="1036" width="12.2166666666667" style="62" customWidth="1"/>
    <col min="1037" max="1040" width="9" style="62" hidden="1" customWidth="1"/>
    <col min="1041" max="1041" width="11.6666666666667" style="62" customWidth="1"/>
    <col min="1042" max="1042" width="9" style="62" hidden="1" customWidth="1"/>
    <col min="1043" max="1043" width="9.44166666666667" style="62" customWidth="1"/>
    <col min="1044" max="1044" width="9" style="62" hidden="1" customWidth="1"/>
    <col min="1045" max="1045" width="10.2166666666667" style="62" customWidth="1"/>
    <col min="1046" max="1046" width="25.4416666666667" style="62" customWidth="1"/>
    <col min="1047" max="1047" width="10.2166666666667" style="62" customWidth="1"/>
    <col min="1048" max="1280" width="9" style="62"/>
    <col min="1281" max="1281" width="4.66666666666667" style="62" customWidth="1"/>
    <col min="1282" max="1282" width="20.3333333333333" style="62" customWidth="1"/>
    <col min="1283" max="1283" width="11.1083333333333" style="62" customWidth="1"/>
    <col min="1284" max="1284" width="7.66666666666667" style="62" customWidth="1"/>
    <col min="1285" max="1285" width="9.44166666666667" style="62" customWidth="1"/>
    <col min="1286" max="1286" width="9.66666666666667" style="62" customWidth="1"/>
    <col min="1287" max="1287" width="10.2166666666667" style="62" customWidth="1"/>
    <col min="1288" max="1288" width="9.66666666666667" style="62" customWidth="1"/>
    <col min="1289" max="1289" width="10.6666666666667" style="62" customWidth="1"/>
    <col min="1290" max="1290" width="7.33333333333333" style="62" customWidth="1"/>
    <col min="1291" max="1291" width="9.66666666666667" style="62" customWidth="1"/>
    <col min="1292" max="1292" width="12.2166666666667" style="62" customWidth="1"/>
    <col min="1293" max="1296" width="9" style="62" hidden="1" customWidth="1"/>
    <col min="1297" max="1297" width="11.6666666666667" style="62" customWidth="1"/>
    <col min="1298" max="1298" width="9" style="62" hidden="1" customWidth="1"/>
    <col min="1299" max="1299" width="9.44166666666667" style="62" customWidth="1"/>
    <col min="1300" max="1300" width="9" style="62" hidden="1" customWidth="1"/>
    <col min="1301" max="1301" width="10.2166666666667" style="62" customWidth="1"/>
    <col min="1302" max="1302" width="25.4416666666667" style="62" customWidth="1"/>
    <col min="1303" max="1303" width="10.2166666666667" style="62" customWidth="1"/>
    <col min="1304" max="1536" width="9" style="62"/>
    <col min="1537" max="1537" width="4.66666666666667" style="62" customWidth="1"/>
    <col min="1538" max="1538" width="20.3333333333333" style="62" customWidth="1"/>
    <col min="1539" max="1539" width="11.1083333333333" style="62" customWidth="1"/>
    <col min="1540" max="1540" width="7.66666666666667" style="62" customWidth="1"/>
    <col min="1541" max="1541" width="9.44166666666667" style="62" customWidth="1"/>
    <col min="1542" max="1542" width="9.66666666666667" style="62" customWidth="1"/>
    <col min="1543" max="1543" width="10.2166666666667" style="62" customWidth="1"/>
    <col min="1544" max="1544" width="9.66666666666667" style="62" customWidth="1"/>
    <col min="1545" max="1545" width="10.6666666666667" style="62" customWidth="1"/>
    <col min="1546" max="1546" width="7.33333333333333" style="62" customWidth="1"/>
    <col min="1547" max="1547" width="9.66666666666667" style="62" customWidth="1"/>
    <col min="1548" max="1548" width="12.2166666666667" style="62" customWidth="1"/>
    <col min="1549" max="1552" width="9" style="62" hidden="1" customWidth="1"/>
    <col min="1553" max="1553" width="11.6666666666667" style="62" customWidth="1"/>
    <col min="1554" max="1554" width="9" style="62" hidden="1" customWidth="1"/>
    <col min="1555" max="1555" width="9.44166666666667" style="62" customWidth="1"/>
    <col min="1556" max="1556" width="9" style="62" hidden="1" customWidth="1"/>
    <col min="1557" max="1557" width="10.2166666666667" style="62" customWidth="1"/>
    <col min="1558" max="1558" width="25.4416666666667" style="62" customWidth="1"/>
    <col min="1559" max="1559" width="10.2166666666667" style="62" customWidth="1"/>
    <col min="1560" max="1792" width="9" style="62"/>
    <col min="1793" max="1793" width="4.66666666666667" style="62" customWidth="1"/>
    <col min="1794" max="1794" width="20.3333333333333" style="62" customWidth="1"/>
    <col min="1795" max="1795" width="11.1083333333333" style="62" customWidth="1"/>
    <col min="1796" max="1796" width="7.66666666666667" style="62" customWidth="1"/>
    <col min="1797" max="1797" width="9.44166666666667" style="62" customWidth="1"/>
    <col min="1798" max="1798" width="9.66666666666667" style="62" customWidth="1"/>
    <col min="1799" max="1799" width="10.2166666666667" style="62" customWidth="1"/>
    <col min="1800" max="1800" width="9.66666666666667" style="62" customWidth="1"/>
    <col min="1801" max="1801" width="10.6666666666667" style="62" customWidth="1"/>
    <col min="1802" max="1802" width="7.33333333333333" style="62" customWidth="1"/>
    <col min="1803" max="1803" width="9.66666666666667" style="62" customWidth="1"/>
    <col min="1804" max="1804" width="12.2166666666667" style="62" customWidth="1"/>
    <col min="1805" max="1808" width="9" style="62" hidden="1" customWidth="1"/>
    <col min="1809" max="1809" width="11.6666666666667" style="62" customWidth="1"/>
    <col min="1810" max="1810" width="9" style="62" hidden="1" customWidth="1"/>
    <col min="1811" max="1811" width="9.44166666666667" style="62" customWidth="1"/>
    <col min="1812" max="1812" width="9" style="62" hidden="1" customWidth="1"/>
    <col min="1813" max="1813" width="10.2166666666667" style="62" customWidth="1"/>
    <col min="1814" max="1814" width="25.4416666666667" style="62" customWidth="1"/>
    <col min="1815" max="1815" width="10.2166666666667" style="62" customWidth="1"/>
    <col min="1816" max="2048" width="9" style="62"/>
    <col min="2049" max="2049" width="4.66666666666667" style="62" customWidth="1"/>
    <col min="2050" max="2050" width="20.3333333333333" style="62" customWidth="1"/>
    <col min="2051" max="2051" width="11.1083333333333" style="62" customWidth="1"/>
    <col min="2052" max="2052" width="7.66666666666667" style="62" customWidth="1"/>
    <col min="2053" max="2053" width="9.44166666666667" style="62" customWidth="1"/>
    <col min="2054" max="2054" width="9.66666666666667" style="62" customWidth="1"/>
    <col min="2055" max="2055" width="10.2166666666667" style="62" customWidth="1"/>
    <col min="2056" max="2056" width="9.66666666666667" style="62" customWidth="1"/>
    <col min="2057" max="2057" width="10.6666666666667" style="62" customWidth="1"/>
    <col min="2058" max="2058" width="7.33333333333333" style="62" customWidth="1"/>
    <col min="2059" max="2059" width="9.66666666666667" style="62" customWidth="1"/>
    <col min="2060" max="2060" width="12.2166666666667" style="62" customWidth="1"/>
    <col min="2061" max="2064" width="9" style="62" hidden="1" customWidth="1"/>
    <col min="2065" max="2065" width="11.6666666666667" style="62" customWidth="1"/>
    <col min="2066" max="2066" width="9" style="62" hidden="1" customWidth="1"/>
    <col min="2067" max="2067" width="9.44166666666667" style="62" customWidth="1"/>
    <col min="2068" max="2068" width="9" style="62" hidden="1" customWidth="1"/>
    <col min="2069" max="2069" width="10.2166666666667" style="62" customWidth="1"/>
    <col min="2070" max="2070" width="25.4416666666667" style="62" customWidth="1"/>
    <col min="2071" max="2071" width="10.2166666666667" style="62" customWidth="1"/>
    <col min="2072" max="2304" width="9" style="62"/>
    <col min="2305" max="2305" width="4.66666666666667" style="62" customWidth="1"/>
    <col min="2306" max="2306" width="20.3333333333333" style="62" customWidth="1"/>
    <col min="2307" max="2307" width="11.1083333333333" style="62" customWidth="1"/>
    <col min="2308" max="2308" width="7.66666666666667" style="62" customWidth="1"/>
    <col min="2309" max="2309" width="9.44166666666667" style="62" customWidth="1"/>
    <col min="2310" max="2310" width="9.66666666666667" style="62" customWidth="1"/>
    <col min="2311" max="2311" width="10.2166666666667" style="62" customWidth="1"/>
    <col min="2312" max="2312" width="9.66666666666667" style="62" customWidth="1"/>
    <col min="2313" max="2313" width="10.6666666666667" style="62" customWidth="1"/>
    <col min="2314" max="2314" width="7.33333333333333" style="62" customWidth="1"/>
    <col min="2315" max="2315" width="9.66666666666667" style="62" customWidth="1"/>
    <col min="2316" max="2316" width="12.2166666666667" style="62" customWidth="1"/>
    <col min="2317" max="2320" width="9" style="62" hidden="1" customWidth="1"/>
    <col min="2321" max="2321" width="11.6666666666667" style="62" customWidth="1"/>
    <col min="2322" max="2322" width="9" style="62" hidden="1" customWidth="1"/>
    <col min="2323" max="2323" width="9.44166666666667" style="62" customWidth="1"/>
    <col min="2324" max="2324" width="9" style="62" hidden="1" customWidth="1"/>
    <col min="2325" max="2325" width="10.2166666666667" style="62" customWidth="1"/>
    <col min="2326" max="2326" width="25.4416666666667" style="62" customWidth="1"/>
    <col min="2327" max="2327" width="10.2166666666667" style="62" customWidth="1"/>
    <col min="2328" max="2560" width="9" style="62"/>
    <col min="2561" max="2561" width="4.66666666666667" style="62" customWidth="1"/>
    <col min="2562" max="2562" width="20.3333333333333" style="62" customWidth="1"/>
    <col min="2563" max="2563" width="11.1083333333333" style="62" customWidth="1"/>
    <col min="2564" max="2564" width="7.66666666666667" style="62" customWidth="1"/>
    <col min="2565" max="2565" width="9.44166666666667" style="62" customWidth="1"/>
    <col min="2566" max="2566" width="9.66666666666667" style="62" customWidth="1"/>
    <col min="2567" max="2567" width="10.2166666666667" style="62" customWidth="1"/>
    <col min="2568" max="2568" width="9.66666666666667" style="62" customWidth="1"/>
    <col min="2569" max="2569" width="10.6666666666667" style="62" customWidth="1"/>
    <col min="2570" max="2570" width="7.33333333333333" style="62" customWidth="1"/>
    <col min="2571" max="2571" width="9.66666666666667" style="62" customWidth="1"/>
    <col min="2572" max="2572" width="12.2166666666667" style="62" customWidth="1"/>
    <col min="2573" max="2576" width="9" style="62" hidden="1" customWidth="1"/>
    <col min="2577" max="2577" width="11.6666666666667" style="62" customWidth="1"/>
    <col min="2578" max="2578" width="9" style="62" hidden="1" customWidth="1"/>
    <col min="2579" max="2579" width="9.44166666666667" style="62" customWidth="1"/>
    <col min="2580" max="2580" width="9" style="62" hidden="1" customWidth="1"/>
    <col min="2581" max="2581" width="10.2166666666667" style="62" customWidth="1"/>
    <col min="2582" max="2582" width="25.4416666666667" style="62" customWidth="1"/>
    <col min="2583" max="2583" width="10.2166666666667" style="62" customWidth="1"/>
    <col min="2584" max="2816" width="9" style="62"/>
    <col min="2817" max="2817" width="4.66666666666667" style="62" customWidth="1"/>
    <col min="2818" max="2818" width="20.3333333333333" style="62" customWidth="1"/>
    <col min="2819" max="2819" width="11.1083333333333" style="62" customWidth="1"/>
    <col min="2820" max="2820" width="7.66666666666667" style="62" customWidth="1"/>
    <col min="2821" max="2821" width="9.44166666666667" style="62" customWidth="1"/>
    <col min="2822" max="2822" width="9.66666666666667" style="62" customWidth="1"/>
    <col min="2823" max="2823" width="10.2166666666667" style="62" customWidth="1"/>
    <col min="2824" max="2824" width="9.66666666666667" style="62" customWidth="1"/>
    <col min="2825" max="2825" width="10.6666666666667" style="62" customWidth="1"/>
    <col min="2826" max="2826" width="7.33333333333333" style="62" customWidth="1"/>
    <col min="2827" max="2827" width="9.66666666666667" style="62" customWidth="1"/>
    <col min="2828" max="2828" width="12.2166666666667" style="62" customWidth="1"/>
    <col min="2829" max="2832" width="9" style="62" hidden="1" customWidth="1"/>
    <col min="2833" max="2833" width="11.6666666666667" style="62" customWidth="1"/>
    <col min="2834" max="2834" width="9" style="62" hidden="1" customWidth="1"/>
    <col min="2835" max="2835" width="9.44166666666667" style="62" customWidth="1"/>
    <col min="2836" max="2836" width="9" style="62" hidden="1" customWidth="1"/>
    <col min="2837" max="2837" width="10.2166666666667" style="62" customWidth="1"/>
    <col min="2838" max="2838" width="25.4416666666667" style="62" customWidth="1"/>
    <col min="2839" max="2839" width="10.2166666666667" style="62" customWidth="1"/>
    <col min="2840" max="3072" width="9" style="62"/>
    <col min="3073" max="3073" width="4.66666666666667" style="62" customWidth="1"/>
    <col min="3074" max="3074" width="20.3333333333333" style="62" customWidth="1"/>
    <col min="3075" max="3075" width="11.1083333333333" style="62" customWidth="1"/>
    <col min="3076" max="3076" width="7.66666666666667" style="62" customWidth="1"/>
    <col min="3077" max="3077" width="9.44166666666667" style="62" customWidth="1"/>
    <col min="3078" max="3078" width="9.66666666666667" style="62" customWidth="1"/>
    <col min="3079" max="3079" width="10.2166666666667" style="62" customWidth="1"/>
    <col min="3080" max="3080" width="9.66666666666667" style="62" customWidth="1"/>
    <col min="3081" max="3081" width="10.6666666666667" style="62" customWidth="1"/>
    <col min="3082" max="3082" width="7.33333333333333" style="62" customWidth="1"/>
    <col min="3083" max="3083" width="9.66666666666667" style="62" customWidth="1"/>
    <col min="3084" max="3084" width="12.2166666666667" style="62" customWidth="1"/>
    <col min="3085" max="3088" width="9" style="62" hidden="1" customWidth="1"/>
    <col min="3089" max="3089" width="11.6666666666667" style="62" customWidth="1"/>
    <col min="3090" max="3090" width="9" style="62" hidden="1" customWidth="1"/>
    <col min="3091" max="3091" width="9.44166666666667" style="62" customWidth="1"/>
    <col min="3092" max="3092" width="9" style="62" hidden="1" customWidth="1"/>
    <col min="3093" max="3093" width="10.2166666666667" style="62" customWidth="1"/>
    <col min="3094" max="3094" width="25.4416666666667" style="62" customWidth="1"/>
    <col min="3095" max="3095" width="10.2166666666667" style="62" customWidth="1"/>
    <col min="3096" max="3328" width="9" style="62"/>
    <col min="3329" max="3329" width="4.66666666666667" style="62" customWidth="1"/>
    <col min="3330" max="3330" width="20.3333333333333" style="62" customWidth="1"/>
    <col min="3331" max="3331" width="11.1083333333333" style="62" customWidth="1"/>
    <col min="3332" max="3332" width="7.66666666666667" style="62" customWidth="1"/>
    <col min="3333" max="3333" width="9.44166666666667" style="62" customWidth="1"/>
    <col min="3334" max="3334" width="9.66666666666667" style="62" customWidth="1"/>
    <col min="3335" max="3335" width="10.2166666666667" style="62" customWidth="1"/>
    <col min="3336" max="3336" width="9.66666666666667" style="62" customWidth="1"/>
    <col min="3337" max="3337" width="10.6666666666667" style="62" customWidth="1"/>
    <col min="3338" max="3338" width="7.33333333333333" style="62" customWidth="1"/>
    <col min="3339" max="3339" width="9.66666666666667" style="62" customWidth="1"/>
    <col min="3340" max="3340" width="12.2166666666667" style="62" customWidth="1"/>
    <col min="3341" max="3344" width="9" style="62" hidden="1" customWidth="1"/>
    <col min="3345" max="3345" width="11.6666666666667" style="62" customWidth="1"/>
    <col min="3346" max="3346" width="9" style="62" hidden="1" customWidth="1"/>
    <col min="3347" max="3347" width="9.44166666666667" style="62" customWidth="1"/>
    <col min="3348" max="3348" width="9" style="62" hidden="1" customWidth="1"/>
    <col min="3349" max="3349" width="10.2166666666667" style="62" customWidth="1"/>
    <col min="3350" max="3350" width="25.4416666666667" style="62" customWidth="1"/>
    <col min="3351" max="3351" width="10.2166666666667" style="62" customWidth="1"/>
    <col min="3352" max="3584" width="9" style="62"/>
    <col min="3585" max="3585" width="4.66666666666667" style="62" customWidth="1"/>
    <col min="3586" max="3586" width="20.3333333333333" style="62" customWidth="1"/>
    <col min="3587" max="3587" width="11.1083333333333" style="62" customWidth="1"/>
    <col min="3588" max="3588" width="7.66666666666667" style="62" customWidth="1"/>
    <col min="3589" max="3589" width="9.44166666666667" style="62" customWidth="1"/>
    <col min="3590" max="3590" width="9.66666666666667" style="62" customWidth="1"/>
    <col min="3591" max="3591" width="10.2166666666667" style="62" customWidth="1"/>
    <col min="3592" max="3592" width="9.66666666666667" style="62" customWidth="1"/>
    <col min="3593" max="3593" width="10.6666666666667" style="62" customWidth="1"/>
    <col min="3594" max="3594" width="7.33333333333333" style="62" customWidth="1"/>
    <col min="3595" max="3595" width="9.66666666666667" style="62" customWidth="1"/>
    <col min="3596" max="3596" width="12.2166666666667" style="62" customWidth="1"/>
    <col min="3597" max="3600" width="9" style="62" hidden="1" customWidth="1"/>
    <col min="3601" max="3601" width="11.6666666666667" style="62" customWidth="1"/>
    <col min="3602" max="3602" width="9" style="62" hidden="1" customWidth="1"/>
    <col min="3603" max="3603" width="9.44166666666667" style="62" customWidth="1"/>
    <col min="3604" max="3604" width="9" style="62" hidden="1" customWidth="1"/>
    <col min="3605" max="3605" width="10.2166666666667" style="62" customWidth="1"/>
    <col min="3606" max="3606" width="25.4416666666667" style="62" customWidth="1"/>
    <col min="3607" max="3607" width="10.2166666666667" style="62" customWidth="1"/>
    <col min="3608" max="3840" width="9" style="62"/>
    <col min="3841" max="3841" width="4.66666666666667" style="62" customWidth="1"/>
    <col min="3842" max="3842" width="20.3333333333333" style="62" customWidth="1"/>
    <col min="3843" max="3843" width="11.1083333333333" style="62" customWidth="1"/>
    <col min="3844" max="3844" width="7.66666666666667" style="62" customWidth="1"/>
    <col min="3845" max="3845" width="9.44166666666667" style="62" customWidth="1"/>
    <col min="3846" max="3846" width="9.66666666666667" style="62" customWidth="1"/>
    <col min="3847" max="3847" width="10.2166666666667" style="62" customWidth="1"/>
    <col min="3848" max="3848" width="9.66666666666667" style="62" customWidth="1"/>
    <col min="3849" max="3849" width="10.6666666666667" style="62" customWidth="1"/>
    <col min="3850" max="3850" width="7.33333333333333" style="62" customWidth="1"/>
    <col min="3851" max="3851" width="9.66666666666667" style="62" customWidth="1"/>
    <col min="3852" max="3852" width="12.2166666666667" style="62" customWidth="1"/>
    <col min="3853" max="3856" width="9" style="62" hidden="1" customWidth="1"/>
    <col min="3857" max="3857" width="11.6666666666667" style="62" customWidth="1"/>
    <col min="3858" max="3858" width="9" style="62" hidden="1" customWidth="1"/>
    <col min="3859" max="3859" width="9.44166666666667" style="62" customWidth="1"/>
    <col min="3860" max="3860" width="9" style="62" hidden="1" customWidth="1"/>
    <col min="3861" max="3861" width="10.2166666666667" style="62" customWidth="1"/>
    <col min="3862" max="3862" width="25.4416666666667" style="62" customWidth="1"/>
    <col min="3863" max="3863" width="10.2166666666667" style="62" customWidth="1"/>
    <col min="3864" max="4096" width="9" style="62"/>
    <col min="4097" max="4097" width="4.66666666666667" style="62" customWidth="1"/>
    <col min="4098" max="4098" width="20.3333333333333" style="62" customWidth="1"/>
    <col min="4099" max="4099" width="11.1083333333333" style="62" customWidth="1"/>
    <col min="4100" max="4100" width="7.66666666666667" style="62" customWidth="1"/>
    <col min="4101" max="4101" width="9.44166666666667" style="62" customWidth="1"/>
    <col min="4102" max="4102" width="9.66666666666667" style="62" customWidth="1"/>
    <col min="4103" max="4103" width="10.2166666666667" style="62" customWidth="1"/>
    <col min="4104" max="4104" width="9.66666666666667" style="62" customWidth="1"/>
    <col min="4105" max="4105" width="10.6666666666667" style="62" customWidth="1"/>
    <col min="4106" max="4106" width="7.33333333333333" style="62" customWidth="1"/>
    <col min="4107" max="4107" width="9.66666666666667" style="62" customWidth="1"/>
    <col min="4108" max="4108" width="12.2166666666667" style="62" customWidth="1"/>
    <col min="4109" max="4112" width="9" style="62" hidden="1" customWidth="1"/>
    <col min="4113" max="4113" width="11.6666666666667" style="62" customWidth="1"/>
    <col min="4114" max="4114" width="9" style="62" hidden="1" customWidth="1"/>
    <col min="4115" max="4115" width="9.44166666666667" style="62" customWidth="1"/>
    <col min="4116" max="4116" width="9" style="62" hidden="1" customWidth="1"/>
    <col min="4117" max="4117" width="10.2166666666667" style="62" customWidth="1"/>
    <col min="4118" max="4118" width="25.4416666666667" style="62" customWidth="1"/>
    <col min="4119" max="4119" width="10.2166666666667" style="62" customWidth="1"/>
    <col min="4120" max="4352" width="9" style="62"/>
    <col min="4353" max="4353" width="4.66666666666667" style="62" customWidth="1"/>
    <col min="4354" max="4354" width="20.3333333333333" style="62" customWidth="1"/>
    <col min="4355" max="4355" width="11.1083333333333" style="62" customWidth="1"/>
    <col min="4356" max="4356" width="7.66666666666667" style="62" customWidth="1"/>
    <col min="4357" max="4357" width="9.44166666666667" style="62" customWidth="1"/>
    <col min="4358" max="4358" width="9.66666666666667" style="62" customWidth="1"/>
    <col min="4359" max="4359" width="10.2166666666667" style="62" customWidth="1"/>
    <col min="4360" max="4360" width="9.66666666666667" style="62" customWidth="1"/>
    <col min="4361" max="4361" width="10.6666666666667" style="62" customWidth="1"/>
    <col min="4362" max="4362" width="7.33333333333333" style="62" customWidth="1"/>
    <col min="4363" max="4363" width="9.66666666666667" style="62" customWidth="1"/>
    <col min="4364" max="4364" width="12.2166666666667" style="62" customWidth="1"/>
    <col min="4365" max="4368" width="9" style="62" hidden="1" customWidth="1"/>
    <col min="4369" max="4369" width="11.6666666666667" style="62" customWidth="1"/>
    <col min="4370" max="4370" width="9" style="62" hidden="1" customWidth="1"/>
    <col min="4371" max="4371" width="9.44166666666667" style="62" customWidth="1"/>
    <col min="4372" max="4372" width="9" style="62" hidden="1" customWidth="1"/>
    <col min="4373" max="4373" width="10.2166666666667" style="62" customWidth="1"/>
    <col min="4374" max="4374" width="25.4416666666667" style="62" customWidth="1"/>
    <col min="4375" max="4375" width="10.2166666666667" style="62" customWidth="1"/>
    <col min="4376" max="4608" width="9" style="62"/>
    <col min="4609" max="4609" width="4.66666666666667" style="62" customWidth="1"/>
    <col min="4610" max="4610" width="20.3333333333333" style="62" customWidth="1"/>
    <col min="4611" max="4611" width="11.1083333333333" style="62" customWidth="1"/>
    <col min="4612" max="4612" width="7.66666666666667" style="62" customWidth="1"/>
    <col min="4613" max="4613" width="9.44166666666667" style="62" customWidth="1"/>
    <col min="4614" max="4614" width="9.66666666666667" style="62" customWidth="1"/>
    <col min="4615" max="4615" width="10.2166666666667" style="62" customWidth="1"/>
    <col min="4616" max="4616" width="9.66666666666667" style="62" customWidth="1"/>
    <col min="4617" max="4617" width="10.6666666666667" style="62" customWidth="1"/>
    <col min="4618" max="4618" width="7.33333333333333" style="62" customWidth="1"/>
    <col min="4619" max="4619" width="9.66666666666667" style="62" customWidth="1"/>
    <col min="4620" max="4620" width="12.2166666666667" style="62" customWidth="1"/>
    <col min="4621" max="4624" width="9" style="62" hidden="1" customWidth="1"/>
    <col min="4625" max="4625" width="11.6666666666667" style="62" customWidth="1"/>
    <col min="4626" max="4626" width="9" style="62" hidden="1" customWidth="1"/>
    <col min="4627" max="4627" width="9.44166666666667" style="62" customWidth="1"/>
    <col min="4628" max="4628" width="9" style="62" hidden="1" customWidth="1"/>
    <col min="4629" max="4629" width="10.2166666666667" style="62" customWidth="1"/>
    <col min="4630" max="4630" width="25.4416666666667" style="62" customWidth="1"/>
    <col min="4631" max="4631" width="10.2166666666667" style="62" customWidth="1"/>
    <col min="4632" max="4864" width="9" style="62"/>
    <col min="4865" max="4865" width="4.66666666666667" style="62" customWidth="1"/>
    <col min="4866" max="4866" width="20.3333333333333" style="62" customWidth="1"/>
    <col min="4867" max="4867" width="11.1083333333333" style="62" customWidth="1"/>
    <col min="4868" max="4868" width="7.66666666666667" style="62" customWidth="1"/>
    <col min="4869" max="4869" width="9.44166666666667" style="62" customWidth="1"/>
    <col min="4870" max="4870" width="9.66666666666667" style="62" customWidth="1"/>
    <col min="4871" max="4871" width="10.2166666666667" style="62" customWidth="1"/>
    <col min="4872" max="4872" width="9.66666666666667" style="62" customWidth="1"/>
    <col min="4873" max="4873" width="10.6666666666667" style="62" customWidth="1"/>
    <col min="4874" max="4874" width="7.33333333333333" style="62" customWidth="1"/>
    <col min="4875" max="4875" width="9.66666666666667" style="62" customWidth="1"/>
    <col min="4876" max="4876" width="12.2166666666667" style="62" customWidth="1"/>
    <col min="4877" max="4880" width="9" style="62" hidden="1" customWidth="1"/>
    <col min="4881" max="4881" width="11.6666666666667" style="62" customWidth="1"/>
    <col min="4882" max="4882" width="9" style="62" hidden="1" customWidth="1"/>
    <col min="4883" max="4883" width="9.44166666666667" style="62" customWidth="1"/>
    <col min="4884" max="4884" width="9" style="62" hidden="1" customWidth="1"/>
    <col min="4885" max="4885" width="10.2166666666667" style="62" customWidth="1"/>
    <col min="4886" max="4886" width="25.4416666666667" style="62" customWidth="1"/>
    <col min="4887" max="4887" width="10.2166666666667" style="62" customWidth="1"/>
    <col min="4888" max="5120" width="9" style="62"/>
    <col min="5121" max="5121" width="4.66666666666667" style="62" customWidth="1"/>
    <col min="5122" max="5122" width="20.3333333333333" style="62" customWidth="1"/>
    <col min="5123" max="5123" width="11.1083333333333" style="62" customWidth="1"/>
    <col min="5124" max="5124" width="7.66666666666667" style="62" customWidth="1"/>
    <col min="5125" max="5125" width="9.44166666666667" style="62" customWidth="1"/>
    <col min="5126" max="5126" width="9.66666666666667" style="62" customWidth="1"/>
    <col min="5127" max="5127" width="10.2166666666667" style="62" customWidth="1"/>
    <col min="5128" max="5128" width="9.66666666666667" style="62" customWidth="1"/>
    <col min="5129" max="5129" width="10.6666666666667" style="62" customWidth="1"/>
    <col min="5130" max="5130" width="7.33333333333333" style="62" customWidth="1"/>
    <col min="5131" max="5131" width="9.66666666666667" style="62" customWidth="1"/>
    <col min="5132" max="5132" width="12.2166666666667" style="62" customWidth="1"/>
    <col min="5133" max="5136" width="9" style="62" hidden="1" customWidth="1"/>
    <col min="5137" max="5137" width="11.6666666666667" style="62" customWidth="1"/>
    <col min="5138" max="5138" width="9" style="62" hidden="1" customWidth="1"/>
    <col min="5139" max="5139" width="9.44166666666667" style="62" customWidth="1"/>
    <col min="5140" max="5140" width="9" style="62" hidden="1" customWidth="1"/>
    <col min="5141" max="5141" width="10.2166666666667" style="62" customWidth="1"/>
    <col min="5142" max="5142" width="25.4416666666667" style="62" customWidth="1"/>
    <col min="5143" max="5143" width="10.2166666666667" style="62" customWidth="1"/>
    <col min="5144" max="5376" width="9" style="62"/>
    <col min="5377" max="5377" width="4.66666666666667" style="62" customWidth="1"/>
    <col min="5378" max="5378" width="20.3333333333333" style="62" customWidth="1"/>
    <col min="5379" max="5379" width="11.1083333333333" style="62" customWidth="1"/>
    <col min="5380" max="5380" width="7.66666666666667" style="62" customWidth="1"/>
    <col min="5381" max="5381" width="9.44166666666667" style="62" customWidth="1"/>
    <col min="5382" max="5382" width="9.66666666666667" style="62" customWidth="1"/>
    <col min="5383" max="5383" width="10.2166666666667" style="62" customWidth="1"/>
    <col min="5384" max="5384" width="9.66666666666667" style="62" customWidth="1"/>
    <col min="5385" max="5385" width="10.6666666666667" style="62" customWidth="1"/>
    <col min="5386" max="5386" width="7.33333333333333" style="62" customWidth="1"/>
    <col min="5387" max="5387" width="9.66666666666667" style="62" customWidth="1"/>
    <col min="5388" max="5388" width="12.2166666666667" style="62" customWidth="1"/>
    <col min="5389" max="5392" width="9" style="62" hidden="1" customWidth="1"/>
    <col min="5393" max="5393" width="11.6666666666667" style="62" customWidth="1"/>
    <col min="5394" max="5394" width="9" style="62" hidden="1" customWidth="1"/>
    <col min="5395" max="5395" width="9.44166666666667" style="62" customWidth="1"/>
    <col min="5396" max="5396" width="9" style="62" hidden="1" customWidth="1"/>
    <col min="5397" max="5397" width="10.2166666666667" style="62" customWidth="1"/>
    <col min="5398" max="5398" width="25.4416666666667" style="62" customWidth="1"/>
    <col min="5399" max="5399" width="10.2166666666667" style="62" customWidth="1"/>
    <col min="5400" max="5632" width="9" style="62"/>
    <col min="5633" max="5633" width="4.66666666666667" style="62" customWidth="1"/>
    <col min="5634" max="5634" width="20.3333333333333" style="62" customWidth="1"/>
    <col min="5635" max="5635" width="11.1083333333333" style="62" customWidth="1"/>
    <col min="5636" max="5636" width="7.66666666666667" style="62" customWidth="1"/>
    <col min="5637" max="5637" width="9.44166666666667" style="62" customWidth="1"/>
    <col min="5638" max="5638" width="9.66666666666667" style="62" customWidth="1"/>
    <col min="5639" max="5639" width="10.2166666666667" style="62" customWidth="1"/>
    <col min="5640" max="5640" width="9.66666666666667" style="62" customWidth="1"/>
    <col min="5641" max="5641" width="10.6666666666667" style="62" customWidth="1"/>
    <col min="5642" max="5642" width="7.33333333333333" style="62" customWidth="1"/>
    <col min="5643" max="5643" width="9.66666666666667" style="62" customWidth="1"/>
    <col min="5644" max="5644" width="12.2166666666667" style="62" customWidth="1"/>
    <col min="5645" max="5648" width="9" style="62" hidden="1" customWidth="1"/>
    <col min="5649" max="5649" width="11.6666666666667" style="62" customWidth="1"/>
    <col min="5650" max="5650" width="9" style="62" hidden="1" customWidth="1"/>
    <col min="5651" max="5651" width="9.44166666666667" style="62" customWidth="1"/>
    <col min="5652" max="5652" width="9" style="62" hidden="1" customWidth="1"/>
    <col min="5653" max="5653" width="10.2166666666667" style="62" customWidth="1"/>
    <col min="5654" max="5654" width="25.4416666666667" style="62" customWidth="1"/>
    <col min="5655" max="5655" width="10.2166666666667" style="62" customWidth="1"/>
    <col min="5656" max="5888" width="9" style="62"/>
    <col min="5889" max="5889" width="4.66666666666667" style="62" customWidth="1"/>
    <col min="5890" max="5890" width="20.3333333333333" style="62" customWidth="1"/>
    <col min="5891" max="5891" width="11.1083333333333" style="62" customWidth="1"/>
    <col min="5892" max="5892" width="7.66666666666667" style="62" customWidth="1"/>
    <col min="5893" max="5893" width="9.44166666666667" style="62" customWidth="1"/>
    <col min="5894" max="5894" width="9.66666666666667" style="62" customWidth="1"/>
    <col min="5895" max="5895" width="10.2166666666667" style="62" customWidth="1"/>
    <col min="5896" max="5896" width="9.66666666666667" style="62" customWidth="1"/>
    <col min="5897" max="5897" width="10.6666666666667" style="62" customWidth="1"/>
    <col min="5898" max="5898" width="7.33333333333333" style="62" customWidth="1"/>
    <col min="5899" max="5899" width="9.66666666666667" style="62" customWidth="1"/>
    <col min="5900" max="5900" width="12.2166666666667" style="62" customWidth="1"/>
    <col min="5901" max="5904" width="9" style="62" hidden="1" customWidth="1"/>
    <col min="5905" max="5905" width="11.6666666666667" style="62" customWidth="1"/>
    <col min="5906" max="5906" width="9" style="62" hidden="1" customWidth="1"/>
    <col min="5907" max="5907" width="9.44166666666667" style="62" customWidth="1"/>
    <col min="5908" max="5908" width="9" style="62" hidden="1" customWidth="1"/>
    <col min="5909" max="5909" width="10.2166666666667" style="62" customWidth="1"/>
    <col min="5910" max="5910" width="25.4416666666667" style="62" customWidth="1"/>
    <col min="5911" max="5911" width="10.2166666666667" style="62" customWidth="1"/>
    <col min="5912" max="6144" width="9" style="62"/>
    <col min="6145" max="6145" width="4.66666666666667" style="62" customWidth="1"/>
    <col min="6146" max="6146" width="20.3333333333333" style="62" customWidth="1"/>
    <col min="6147" max="6147" width="11.1083333333333" style="62" customWidth="1"/>
    <col min="6148" max="6148" width="7.66666666666667" style="62" customWidth="1"/>
    <col min="6149" max="6149" width="9.44166666666667" style="62" customWidth="1"/>
    <col min="6150" max="6150" width="9.66666666666667" style="62" customWidth="1"/>
    <col min="6151" max="6151" width="10.2166666666667" style="62" customWidth="1"/>
    <col min="6152" max="6152" width="9.66666666666667" style="62" customWidth="1"/>
    <col min="6153" max="6153" width="10.6666666666667" style="62" customWidth="1"/>
    <col min="6154" max="6154" width="7.33333333333333" style="62" customWidth="1"/>
    <col min="6155" max="6155" width="9.66666666666667" style="62" customWidth="1"/>
    <col min="6156" max="6156" width="12.2166666666667" style="62" customWidth="1"/>
    <col min="6157" max="6160" width="9" style="62" hidden="1" customWidth="1"/>
    <col min="6161" max="6161" width="11.6666666666667" style="62" customWidth="1"/>
    <col min="6162" max="6162" width="9" style="62" hidden="1" customWidth="1"/>
    <col min="6163" max="6163" width="9.44166666666667" style="62" customWidth="1"/>
    <col min="6164" max="6164" width="9" style="62" hidden="1" customWidth="1"/>
    <col min="6165" max="6165" width="10.2166666666667" style="62" customWidth="1"/>
    <col min="6166" max="6166" width="25.4416666666667" style="62" customWidth="1"/>
    <col min="6167" max="6167" width="10.2166666666667" style="62" customWidth="1"/>
    <col min="6168" max="6400" width="9" style="62"/>
    <col min="6401" max="6401" width="4.66666666666667" style="62" customWidth="1"/>
    <col min="6402" max="6402" width="20.3333333333333" style="62" customWidth="1"/>
    <col min="6403" max="6403" width="11.1083333333333" style="62" customWidth="1"/>
    <col min="6404" max="6404" width="7.66666666666667" style="62" customWidth="1"/>
    <col min="6405" max="6405" width="9.44166666666667" style="62" customWidth="1"/>
    <col min="6406" max="6406" width="9.66666666666667" style="62" customWidth="1"/>
    <col min="6407" max="6407" width="10.2166666666667" style="62" customWidth="1"/>
    <col min="6408" max="6408" width="9.66666666666667" style="62" customWidth="1"/>
    <col min="6409" max="6409" width="10.6666666666667" style="62" customWidth="1"/>
    <col min="6410" max="6410" width="7.33333333333333" style="62" customWidth="1"/>
    <col min="6411" max="6411" width="9.66666666666667" style="62" customWidth="1"/>
    <col min="6412" max="6412" width="12.2166666666667" style="62" customWidth="1"/>
    <col min="6413" max="6416" width="9" style="62" hidden="1" customWidth="1"/>
    <col min="6417" max="6417" width="11.6666666666667" style="62" customWidth="1"/>
    <col min="6418" max="6418" width="9" style="62" hidden="1" customWidth="1"/>
    <col min="6419" max="6419" width="9.44166666666667" style="62" customWidth="1"/>
    <col min="6420" max="6420" width="9" style="62" hidden="1" customWidth="1"/>
    <col min="6421" max="6421" width="10.2166666666667" style="62" customWidth="1"/>
    <col min="6422" max="6422" width="25.4416666666667" style="62" customWidth="1"/>
    <col min="6423" max="6423" width="10.2166666666667" style="62" customWidth="1"/>
    <col min="6424" max="6656" width="9" style="62"/>
    <col min="6657" max="6657" width="4.66666666666667" style="62" customWidth="1"/>
    <col min="6658" max="6658" width="20.3333333333333" style="62" customWidth="1"/>
    <col min="6659" max="6659" width="11.1083333333333" style="62" customWidth="1"/>
    <col min="6660" max="6660" width="7.66666666666667" style="62" customWidth="1"/>
    <col min="6661" max="6661" width="9.44166666666667" style="62" customWidth="1"/>
    <col min="6662" max="6662" width="9.66666666666667" style="62" customWidth="1"/>
    <col min="6663" max="6663" width="10.2166666666667" style="62" customWidth="1"/>
    <col min="6664" max="6664" width="9.66666666666667" style="62" customWidth="1"/>
    <col min="6665" max="6665" width="10.6666666666667" style="62" customWidth="1"/>
    <col min="6666" max="6666" width="7.33333333333333" style="62" customWidth="1"/>
    <col min="6667" max="6667" width="9.66666666666667" style="62" customWidth="1"/>
    <col min="6668" max="6668" width="12.2166666666667" style="62" customWidth="1"/>
    <col min="6669" max="6672" width="9" style="62" hidden="1" customWidth="1"/>
    <col min="6673" max="6673" width="11.6666666666667" style="62" customWidth="1"/>
    <col min="6674" max="6674" width="9" style="62" hidden="1" customWidth="1"/>
    <col min="6675" max="6675" width="9.44166666666667" style="62" customWidth="1"/>
    <col min="6676" max="6676" width="9" style="62" hidden="1" customWidth="1"/>
    <col min="6677" max="6677" width="10.2166666666667" style="62" customWidth="1"/>
    <col min="6678" max="6678" width="25.4416666666667" style="62" customWidth="1"/>
    <col min="6679" max="6679" width="10.2166666666667" style="62" customWidth="1"/>
    <col min="6680" max="6912" width="9" style="62"/>
    <col min="6913" max="6913" width="4.66666666666667" style="62" customWidth="1"/>
    <col min="6914" max="6914" width="20.3333333333333" style="62" customWidth="1"/>
    <col min="6915" max="6915" width="11.1083333333333" style="62" customWidth="1"/>
    <col min="6916" max="6916" width="7.66666666666667" style="62" customWidth="1"/>
    <col min="6917" max="6917" width="9.44166666666667" style="62" customWidth="1"/>
    <col min="6918" max="6918" width="9.66666666666667" style="62" customWidth="1"/>
    <col min="6919" max="6919" width="10.2166666666667" style="62" customWidth="1"/>
    <col min="6920" max="6920" width="9.66666666666667" style="62" customWidth="1"/>
    <col min="6921" max="6921" width="10.6666666666667" style="62" customWidth="1"/>
    <col min="6922" max="6922" width="7.33333333333333" style="62" customWidth="1"/>
    <col min="6923" max="6923" width="9.66666666666667" style="62" customWidth="1"/>
    <col min="6924" max="6924" width="12.2166666666667" style="62" customWidth="1"/>
    <col min="6925" max="6928" width="9" style="62" hidden="1" customWidth="1"/>
    <col min="6929" max="6929" width="11.6666666666667" style="62" customWidth="1"/>
    <col min="6930" max="6930" width="9" style="62" hidden="1" customWidth="1"/>
    <col min="6931" max="6931" width="9.44166666666667" style="62" customWidth="1"/>
    <col min="6932" max="6932" width="9" style="62" hidden="1" customWidth="1"/>
    <col min="6933" max="6933" width="10.2166666666667" style="62" customWidth="1"/>
    <col min="6934" max="6934" width="25.4416666666667" style="62" customWidth="1"/>
    <col min="6935" max="6935" width="10.2166666666667" style="62" customWidth="1"/>
    <col min="6936" max="7168" width="9" style="62"/>
    <col min="7169" max="7169" width="4.66666666666667" style="62" customWidth="1"/>
    <col min="7170" max="7170" width="20.3333333333333" style="62" customWidth="1"/>
    <col min="7171" max="7171" width="11.1083333333333" style="62" customWidth="1"/>
    <col min="7172" max="7172" width="7.66666666666667" style="62" customWidth="1"/>
    <col min="7173" max="7173" width="9.44166666666667" style="62" customWidth="1"/>
    <col min="7174" max="7174" width="9.66666666666667" style="62" customWidth="1"/>
    <col min="7175" max="7175" width="10.2166666666667" style="62" customWidth="1"/>
    <col min="7176" max="7176" width="9.66666666666667" style="62" customWidth="1"/>
    <col min="7177" max="7177" width="10.6666666666667" style="62" customWidth="1"/>
    <col min="7178" max="7178" width="7.33333333333333" style="62" customWidth="1"/>
    <col min="7179" max="7179" width="9.66666666666667" style="62" customWidth="1"/>
    <col min="7180" max="7180" width="12.2166666666667" style="62" customWidth="1"/>
    <col min="7181" max="7184" width="9" style="62" hidden="1" customWidth="1"/>
    <col min="7185" max="7185" width="11.6666666666667" style="62" customWidth="1"/>
    <col min="7186" max="7186" width="9" style="62" hidden="1" customWidth="1"/>
    <col min="7187" max="7187" width="9.44166666666667" style="62" customWidth="1"/>
    <col min="7188" max="7188" width="9" style="62" hidden="1" customWidth="1"/>
    <col min="7189" max="7189" width="10.2166666666667" style="62" customWidth="1"/>
    <col min="7190" max="7190" width="25.4416666666667" style="62" customWidth="1"/>
    <col min="7191" max="7191" width="10.2166666666667" style="62" customWidth="1"/>
    <col min="7192" max="7424" width="9" style="62"/>
    <col min="7425" max="7425" width="4.66666666666667" style="62" customWidth="1"/>
    <col min="7426" max="7426" width="20.3333333333333" style="62" customWidth="1"/>
    <col min="7427" max="7427" width="11.1083333333333" style="62" customWidth="1"/>
    <col min="7428" max="7428" width="7.66666666666667" style="62" customWidth="1"/>
    <col min="7429" max="7429" width="9.44166666666667" style="62" customWidth="1"/>
    <col min="7430" max="7430" width="9.66666666666667" style="62" customWidth="1"/>
    <col min="7431" max="7431" width="10.2166666666667" style="62" customWidth="1"/>
    <col min="7432" max="7432" width="9.66666666666667" style="62" customWidth="1"/>
    <col min="7433" max="7433" width="10.6666666666667" style="62" customWidth="1"/>
    <col min="7434" max="7434" width="7.33333333333333" style="62" customWidth="1"/>
    <col min="7435" max="7435" width="9.66666666666667" style="62" customWidth="1"/>
    <col min="7436" max="7436" width="12.2166666666667" style="62" customWidth="1"/>
    <col min="7437" max="7440" width="9" style="62" hidden="1" customWidth="1"/>
    <col min="7441" max="7441" width="11.6666666666667" style="62" customWidth="1"/>
    <col min="7442" max="7442" width="9" style="62" hidden="1" customWidth="1"/>
    <col min="7443" max="7443" width="9.44166666666667" style="62" customWidth="1"/>
    <col min="7444" max="7444" width="9" style="62" hidden="1" customWidth="1"/>
    <col min="7445" max="7445" width="10.2166666666667" style="62" customWidth="1"/>
    <col min="7446" max="7446" width="25.4416666666667" style="62" customWidth="1"/>
    <col min="7447" max="7447" width="10.2166666666667" style="62" customWidth="1"/>
    <col min="7448" max="7680" width="9" style="62"/>
    <col min="7681" max="7681" width="4.66666666666667" style="62" customWidth="1"/>
    <col min="7682" max="7682" width="20.3333333333333" style="62" customWidth="1"/>
    <col min="7683" max="7683" width="11.1083333333333" style="62" customWidth="1"/>
    <col min="7684" max="7684" width="7.66666666666667" style="62" customWidth="1"/>
    <col min="7685" max="7685" width="9.44166666666667" style="62" customWidth="1"/>
    <col min="7686" max="7686" width="9.66666666666667" style="62" customWidth="1"/>
    <col min="7687" max="7687" width="10.2166666666667" style="62" customWidth="1"/>
    <col min="7688" max="7688" width="9.66666666666667" style="62" customWidth="1"/>
    <col min="7689" max="7689" width="10.6666666666667" style="62" customWidth="1"/>
    <col min="7690" max="7690" width="7.33333333333333" style="62" customWidth="1"/>
    <col min="7691" max="7691" width="9.66666666666667" style="62" customWidth="1"/>
    <col min="7692" max="7692" width="12.2166666666667" style="62" customWidth="1"/>
    <col min="7693" max="7696" width="9" style="62" hidden="1" customWidth="1"/>
    <col min="7697" max="7697" width="11.6666666666667" style="62" customWidth="1"/>
    <col min="7698" max="7698" width="9" style="62" hidden="1" customWidth="1"/>
    <col min="7699" max="7699" width="9.44166666666667" style="62" customWidth="1"/>
    <col min="7700" max="7700" width="9" style="62" hidden="1" customWidth="1"/>
    <col min="7701" max="7701" width="10.2166666666667" style="62" customWidth="1"/>
    <col min="7702" max="7702" width="25.4416666666667" style="62" customWidth="1"/>
    <col min="7703" max="7703" width="10.2166666666667" style="62" customWidth="1"/>
    <col min="7704" max="7936" width="9" style="62"/>
    <col min="7937" max="7937" width="4.66666666666667" style="62" customWidth="1"/>
    <col min="7938" max="7938" width="20.3333333333333" style="62" customWidth="1"/>
    <col min="7939" max="7939" width="11.1083333333333" style="62" customWidth="1"/>
    <col min="7940" max="7940" width="7.66666666666667" style="62" customWidth="1"/>
    <col min="7941" max="7941" width="9.44166666666667" style="62" customWidth="1"/>
    <col min="7942" max="7942" width="9.66666666666667" style="62" customWidth="1"/>
    <col min="7943" max="7943" width="10.2166666666667" style="62" customWidth="1"/>
    <col min="7944" max="7944" width="9.66666666666667" style="62" customWidth="1"/>
    <col min="7945" max="7945" width="10.6666666666667" style="62" customWidth="1"/>
    <col min="7946" max="7946" width="7.33333333333333" style="62" customWidth="1"/>
    <col min="7947" max="7947" width="9.66666666666667" style="62" customWidth="1"/>
    <col min="7948" max="7948" width="12.2166666666667" style="62" customWidth="1"/>
    <col min="7949" max="7952" width="9" style="62" hidden="1" customWidth="1"/>
    <col min="7953" max="7953" width="11.6666666666667" style="62" customWidth="1"/>
    <col min="7954" max="7954" width="9" style="62" hidden="1" customWidth="1"/>
    <col min="7955" max="7955" width="9.44166666666667" style="62" customWidth="1"/>
    <col min="7956" max="7956" width="9" style="62" hidden="1" customWidth="1"/>
    <col min="7957" max="7957" width="10.2166666666667" style="62" customWidth="1"/>
    <col min="7958" max="7958" width="25.4416666666667" style="62" customWidth="1"/>
    <col min="7959" max="7959" width="10.2166666666667" style="62" customWidth="1"/>
    <col min="7960" max="8192" width="9" style="62"/>
    <col min="8193" max="8193" width="4.66666666666667" style="62" customWidth="1"/>
    <col min="8194" max="8194" width="20.3333333333333" style="62" customWidth="1"/>
    <col min="8195" max="8195" width="11.1083333333333" style="62" customWidth="1"/>
    <col min="8196" max="8196" width="7.66666666666667" style="62" customWidth="1"/>
    <col min="8197" max="8197" width="9.44166666666667" style="62" customWidth="1"/>
    <col min="8198" max="8198" width="9.66666666666667" style="62" customWidth="1"/>
    <col min="8199" max="8199" width="10.2166666666667" style="62" customWidth="1"/>
    <col min="8200" max="8200" width="9.66666666666667" style="62" customWidth="1"/>
    <col min="8201" max="8201" width="10.6666666666667" style="62" customWidth="1"/>
    <col min="8202" max="8202" width="7.33333333333333" style="62" customWidth="1"/>
    <col min="8203" max="8203" width="9.66666666666667" style="62" customWidth="1"/>
    <col min="8204" max="8204" width="12.2166666666667" style="62" customWidth="1"/>
    <col min="8205" max="8208" width="9" style="62" hidden="1" customWidth="1"/>
    <col min="8209" max="8209" width="11.6666666666667" style="62" customWidth="1"/>
    <col min="8210" max="8210" width="9" style="62" hidden="1" customWidth="1"/>
    <col min="8211" max="8211" width="9.44166666666667" style="62" customWidth="1"/>
    <col min="8212" max="8212" width="9" style="62" hidden="1" customWidth="1"/>
    <col min="8213" max="8213" width="10.2166666666667" style="62" customWidth="1"/>
    <col min="8214" max="8214" width="25.4416666666667" style="62" customWidth="1"/>
    <col min="8215" max="8215" width="10.2166666666667" style="62" customWidth="1"/>
    <col min="8216" max="8448" width="9" style="62"/>
    <col min="8449" max="8449" width="4.66666666666667" style="62" customWidth="1"/>
    <col min="8450" max="8450" width="20.3333333333333" style="62" customWidth="1"/>
    <col min="8451" max="8451" width="11.1083333333333" style="62" customWidth="1"/>
    <col min="8452" max="8452" width="7.66666666666667" style="62" customWidth="1"/>
    <col min="8453" max="8453" width="9.44166666666667" style="62" customWidth="1"/>
    <col min="8454" max="8454" width="9.66666666666667" style="62" customWidth="1"/>
    <col min="8455" max="8455" width="10.2166666666667" style="62" customWidth="1"/>
    <col min="8456" max="8456" width="9.66666666666667" style="62" customWidth="1"/>
    <col min="8457" max="8457" width="10.6666666666667" style="62" customWidth="1"/>
    <col min="8458" max="8458" width="7.33333333333333" style="62" customWidth="1"/>
    <col min="8459" max="8459" width="9.66666666666667" style="62" customWidth="1"/>
    <col min="8460" max="8460" width="12.2166666666667" style="62" customWidth="1"/>
    <col min="8461" max="8464" width="9" style="62" hidden="1" customWidth="1"/>
    <col min="8465" max="8465" width="11.6666666666667" style="62" customWidth="1"/>
    <col min="8466" max="8466" width="9" style="62" hidden="1" customWidth="1"/>
    <col min="8467" max="8467" width="9.44166666666667" style="62" customWidth="1"/>
    <col min="8468" max="8468" width="9" style="62" hidden="1" customWidth="1"/>
    <col min="8469" max="8469" width="10.2166666666667" style="62" customWidth="1"/>
    <col min="8470" max="8470" width="25.4416666666667" style="62" customWidth="1"/>
    <col min="8471" max="8471" width="10.2166666666667" style="62" customWidth="1"/>
    <col min="8472" max="8704" width="9" style="62"/>
    <col min="8705" max="8705" width="4.66666666666667" style="62" customWidth="1"/>
    <col min="8706" max="8706" width="20.3333333333333" style="62" customWidth="1"/>
    <col min="8707" max="8707" width="11.1083333333333" style="62" customWidth="1"/>
    <col min="8708" max="8708" width="7.66666666666667" style="62" customWidth="1"/>
    <col min="8709" max="8709" width="9.44166666666667" style="62" customWidth="1"/>
    <col min="8710" max="8710" width="9.66666666666667" style="62" customWidth="1"/>
    <col min="8711" max="8711" width="10.2166666666667" style="62" customWidth="1"/>
    <col min="8712" max="8712" width="9.66666666666667" style="62" customWidth="1"/>
    <col min="8713" max="8713" width="10.6666666666667" style="62" customWidth="1"/>
    <col min="8714" max="8714" width="7.33333333333333" style="62" customWidth="1"/>
    <col min="8715" max="8715" width="9.66666666666667" style="62" customWidth="1"/>
    <col min="8716" max="8716" width="12.2166666666667" style="62" customWidth="1"/>
    <col min="8717" max="8720" width="9" style="62" hidden="1" customWidth="1"/>
    <col min="8721" max="8721" width="11.6666666666667" style="62" customWidth="1"/>
    <col min="8722" max="8722" width="9" style="62" hidden="1" customWidth="1"/>
    <col min="8723" max="8723" width="9.44166666666667" style="62" customWidth="1"/>
    <col min="8724" max="8724" width="9" style="62" hidden="1" customWidth="1"/>
    <col min="8725" max="8725" width="10.2166666666667" style="62" customWidth="1"/>
    <col min="8726" max="8726" width="25.4416666666667" style="62" customWidth="1"/>
    <col min="8727" max="8727" width="10.2166666666667" style="62" customWidth="1"/>
    <col min="8728" max="8960" width="9" style="62"/>
    <col min="8961" max="8961" width="4.66666666666667" style="62" customWidth="1"/>
    <col min="8962" max="8962" width="20.3333333333333" style="62" customWidth="1"/>
    <col min="8963" max="8963" width="11.1083333333333" style="62" customWidth="1"/>
    <col min="8964" max="8964" width="7.66666666666667" style="62" customWidth="1"/>
    <col min="8965" max="8965" width="9.44166666666667" style="62" customWidth="1"/>
    <col min="8966" max="8966" width="9.66666666666667" style="62" customWidth="1"/>
    <col min="8967" max="8967" width="10.2166666666667" style="62" customWidth="1"/>
    <col min="8968" max="8968" width="9.66666666666667" style="62" customWidth="1"/>
    <col min="8969" max="8969" width="10.6666666666667" style="62" customWidth="1"/>
    <col min="8970" max="8970" width="7.33333333333333" style="62" customWidth="1"/>
    <col min="8971" max="8971" width="9.66666666666667" style="62" customWidth="1"/>
    <col min="8972" max="8972" width="12.2166666666667" style="62" customWidth="1"/>
    <col min="8973" max="8976" width="9" style="62" hidden="1" customWidth="1"/>
    <col min="8977" max="8977" width="11.6666666666667" style="62" customWidth="1"/>
    <col min="8978" max="8978" width="9" style="62" hidden="1" customWidth="1"/>
    <col min="8979" max="8979" width="9.44166666666667" style="62" customWidth="1"/>
    <col min="8980" max="8980" width="9" style="62" hidden="1" customWidth="1"/>
    <col min="8981" max="8981" width="10.2166666666667" style="62" customWidth="1"/>
    <col min="8982" max="8982" width="25.4416666666667" style="62" customWidth="1"/>
    <col min="8983" max="8983" width="10.2166666666667" style="62" customWidth="1"/>
    <col min="8984" max="9216" width="9" style="62"/>
    <col min="9217" max="9217" width="4.66666666666667" style="62" customWidth="1"/>
    <col min="9218" max="9218" width="20.3333333333333" style="62" customWidth="1"/>
    <col min="9219" max="9219" width="11.1083333333333" style="62" customWidth="1"/>
    <col min="9220" max="9220" width="7.66666666666667" style="62" customWidth="1"/>
    <col min="9221" max="9221" width="9.44166666666667" style="62" customWidth="1"/>
    <col min="9222" max="9222" width="9.66666666666667" style="62" customWidth="1"/>
    <col min="9223" max="9223" width="10.2166666666667" style="62" customWidth="1"/>
    <col min="9224" max="9224" width="9.66666666666667" style="62" customWidth="1"/>
    <col min="9225" max="9225" width="10.6666666666667" style="62" customWidth="1"/>
    <col min="9226" max="9226" width="7.33333333333333" style="62" customWidth="1"/>
    <col min="9227" max="9227" width="9.66666666666667" style="62" customWidth="1"/>
    <col min="9228" max="9228" width="12.2166666666667" style="62" customWidth="1"/>
    <col min="9229" max="9232" width="9" style="62" hidden="1" customWidth="1"/>
    <col min="9233" max="9233" width="11.6666666666667" style="62" customWidth="1"/>
    <col min="9234" max="9234" width="9" style="62" hidden="1" customWidth="1"/>
    <col min="9235" max="9235" width="9.44166666666667" style="62" customWidth="1"/>
    <col min="9236" max="9236" width="9" style="62" hidden="1" customWidth="1"/>
    <col min="9237" max="9237" width="10.2166666666667" style="62" customWidth="1"/>
    <col min="9238" max="9238" width="25.4416666666667" style="62" customWidth="1"/>
    <col min="9239" max="9239" width="10.2166666666667" style="62" customWidth="1"/>
    <col min="9240" max="9472" width="9" style="62"/>
    <col min="9473" max="9473" width="4.66666666666667" style="62" customWidth="1"/>
    <col min="9474" max="9474" width="20.3333333333333" style="62" customWidth="1"/>
    <col min="9475" max="9475" width="11.1083333333333" style="62" customWidth="1"/>
    <col min="9476" max="9476" width="7.66666666666667" style="62" customWidth="1"/>
    <col min="9477" max="9477" width="9.44166666666667" style="62" customWidth="1"/>
    <col min="9478" max="9478" width="9.66666666666667" style="62" customWidth="1"/>
    <col min="9479" max="9479" width="10.2166666666667" style="62" customWidth="1"/>
    <col min="9480" max="9480" width="9.66666666666667" style="62" customWidth="1"/>
    <col min="9481" max="9481" width="10.6666666666667" style="62" customWidth="1"/>
    <col min="9482" max="9482" width="7.33333333333333" style="62" customWidth="1"/>
    <col min="9483" max="9483" width="9.66666666666667" style="62" customWidth="1"/>
    <col min="9484" max="9484" width="12.2166666666667" style="62" customWidth="1"/>
    <col min="9485" max="9488" width="9" style="62" hidden="1" customWidth="1"/>
    <col min="9489" max="9489" width="11.6666666666667" style="62" customWidth="1"/>
    <col min="9490" max="9490" width="9" style="62" hidden="1" customWidth="1"/>
    <col min="9491" max="9491" width="9.44166666666667" style="62" customWidth="1"/>
    <col min="9492" max="9492" width="9" style="62" hidden="1" customWidth="1"/>
    <col min="9493" max="9493" width="10.2166666666667" style="62" customWidth="1"/>
    <col min="9494" max="9494" width="25.4416666666667" style="62" customWidth="1"/>
    <col min="9495" max="9495" width="10.2166666666667" style="62" customWidth="1"/>
    <col min="9496" max="9728" width="9" style="62"/>
    <col min="9729" max="9729" width="4.66666666666667" style="62" customWidth="1"/>
    <col min="9730" max="9730" width="20.3333333333333" style="62" customWidth="1"/>
    <col min="9731" max="9731" width="11.1083333333333" style="62" customWidth="1"/>
    <col min="9732" max="9732" width="7.66666666666667" style="62" customWidth="1"/>
    <col min="9733" max="9733" width="9.44166666666667" style="62" customWidth="1"/>
    <col min="9734" max="9734" width="9.66666666666667" style="62" customWidth="1"/>
    <col min="9735" max="9735" width="10.2166666666667" style="62" customWidth="1"/>
    <col min="9736" max="9736" width="9.66666666666667" style="62" customWidth="1"/>
    <col min="9737" max="9737" width="10.6666666666667" style="62" customWidth="1"/>
    <col min="9738" max="9738" width="7.33333333333333" style="62" customWidth="1"/>
    <col min="9739" max="9739" width="9.66666666666667" style="62" customWidth="1"/>
    <col min="9740" max="9740" width="12.2166666666667" style="62" customWidth="1"/>
    <col min="9741" max="9744" width="9" style="62" hidden="1" customWidth="1"/>
    <col min="9745" max="9745" width="11.6666666666667" style="62" customWidth="1"/>
    <col min="9746" max="9746" width="9" style="62" hidden="1" customWidth="1"/>
    <col min="9747" max="9747" width="9.44166666666667" style="62" customWidth="1"/>
    <col min="9748" max="9748" width="9" style="62" hidden="1" customWidth="1"/>
    <col min="9749" max="9749" width="10.2166666666667" style="62" customWidth="1"/>
    <col min="9750" max="9750" width="25.4416666666667" style="62" customWidth="1"/>
    <col min="9751" max="9751" width="10.2166666666667" style="62" customWidth="1"/>
    <col min="9752" max="9984" width="9" style="62"/>
    <col min="9985" max="9985" width="4.66666666666667" style="62" customWidth="1"/>
    <col min="9986" max="9986" width="20.3333333333333" style="62" customWidth="1"/>
    <col min="9987" max="9987" width="11.1083333333333" style="62" customWidth="1"/>
    <col min="9988" max="9988" width="7.66666666666667" style="62" customWidth="1"/>
    <col min="9989" max="9989" width="9.44166666666667" style="62" customWidth="1"/>
    <col min="9990" max="9990" width="9.66666666666667" style="62" customWidth="1"/>
    <col min="9991" max="9991" width="10.2166666666667" style="62" customWidth="1"/>
    <col min="9992" max="9992" width="9.66666666666667" style="62" customWidth="1"/>
    <col min="9993" max="9993" width="10.6666666666667" style="62" customWidth="1"/>
    <col min="9994" max="9994" width="7.33333333333333" style="62" customWidth="1"/>
    <col min="9995" max="9995" width="9.66666666666667" style="62" customWidth="1"/>
    <col min="9996" max="9996" width="12.2166666666667" style="62" customWidth="1"/>
    <col min="9997" max="10000" width="9" style="62" hidden="1" customWidth="1"/>
    <col min="10001" max="10001" width="11.6666666666667" style="62" customWidth="1"/>
    <col min="10002" max="10002" width="9" style="62" hidden="1" customWidth="1"/>
    <col min="10003" max="10003" width="9.44166666666667" style="62" customWidth="1"/>
    <col min="10004" max="10004" width="9" style="62" hidden="1" customWidth="1"/>
    <col min="10005" max="10005" width="10.2166666666667" style="62" customWidth="1"/>
    <col min="10006" max="10006" width="25.4416666666667" style="62" customWidth="1"/>
    <col min="10007" max="10007" width="10.2166666666667" style="62" customWidth="1"/>
    <col min="10008" max="10240" width="9" style="62"/>
    <col min="10241" max="10241" width="4.66666666666667" style="62" customWidth="1"/>
    <col min="10242" max="10242" width="20.3333333333333" style="62" customWidth="1"/>
    <col min="10243" max="10243" width="11.1083333333333" style="62" customWidth="1"/>
    <col min="10244" max="10244" width="7.66666666666667" style="62" customWidth="1"/>
    <col min="10245" max="10245" width="9.44166666666667" style="62" customWidth="1"/>
    <col min="10246" max="10246" width="9.66666666666667" style="62" customWidth="1"/>
    <col min="10247" max="10247" width="10.2166666666667" style="62" customWidth="1"/>
    <col min="10248" max="10248" width="9.66666666666667" style="62" customWidth="1"/>
    <col min="10249" max="10249" width="10.6666666666667" style="62" customWidth="1"/>
    <col min="10250" max="10250" width="7.33333333333333" style="62" customWidth="1"/>
    <col min="10251" max="10251" width="9.66666666666667" style="62" customWidth="1"/>
    <col min="10252" max="10252" width="12.2166666666667" style="62" customWidth="1"/>
    <col min="10253" max="10256" width="9" style="62" hidden="1" customWidth="1"/>
    <col min="10257" max="10257" width="11.6666666666667" style="62" customWidth="1"/>
    <col min="10258" max="10258" width="9" style="62" hidden="1" customWidth="1"/>
    <col min="10259" max="10259" width="9.44166666666667" style="62" customWidth="1"/>
    <col min="10260" max="10260" width="9" style="62" hidden="1" customWidth="1"/>
    <col min="10261" max="10261" width="10.2166666666667" style="62" customWidth="1"/>
    <col min="10262" max="10262" width="25.4416666666667" style="62" customWidth="1"/>
    <col min="10263" max="10263" width="10.2166666666667" style="62" customWidth="1"/>
    <col min="10264" max="10496" width="9" style="62"/>
    <col min="10497" max="10497" width="4.66666666666667" style="62" customWidth="1"/>
    <col min="10498" max="10498" width="20.3333333333333" style="62" customWidth="1"/>
    <col min="10499" max="10499" width="11.1083333333333" style="62" customWidth="1"/>
    <col min="10500" max="10500" width="7.66666666666667" style="62" customWidth="1"/>
    <col min="10501" max="10501" width="9.44166666666667" style="62" customWidth="1"/>
    <col min="10502" max="10502" width="9.66666666666667" style="62" customWidth="1"/>
    <col min="10503" max="10503" width="10.2166666666667" style="62" customWidth="1"/>
    <col min="10504" max="10504" width="9.66666666666667" style="62" customWidth="1"/>
    <col min="10505" max="10505" width="10.6666666666667" style="62" customWidth="1"/>
    <col min="10506" max="10506" width="7.33333333333333" style="62" customWidth="1"/>
    <col min="10507" max="10507" width="9.66666666666667" style="62" customWidth="1"/>
    <col min="10508" max="10508" width="12.2166666666667" style="62" customWidth="1"/>
    <col min="10509" max="10512" width="9" style="62" hidden="1" customWidth="1"/>
    <col min="10513" max="10513" width="11.6666666666667" style="62" customWidth="1"/>
    <col min="10514" max="10514" width="9" style="62" hidden="1" customWidth="1"/>
    <col min="10515" max="10515" width="9.44166666666667" style="62" customWidth="1"/>
    <col min="10516" max="10516" width="9" style="62" hidden="1" customWidth="1"/>
    <col min="10517" max="10517" width="10.2166666666667" style="62" customWidth="1"/>
    <col min="10518" max="10518" width="25.4416666666667" style="62" customWidth="1"/>
    <col min="10519" max="10519" width="10.2166666666667" style="62" customWidth="1"/>
    <col min="10520" max="10752" width="9" style="62"/>
    <col min="10753" max="10753" width="4.66666666666667" style="62" customWidth="1"/>
    <col min="10754" max="10754" width="20.3333333333333" style="62" customWidth="1"/>
    <col min="10755" max="10755" width="11.1083333333333" style="62" customWidth="1"/>
    <col min="10756" max="10756" width="7.66666666666667" style="62" customWidth="1"/>
    <col min="10757" max="10757" width="9.44166666666667" style="62" customWidth="1"/>
    <col min="10758" max="10758" width="9.66666666666667" style="62" customWidth="1"/>
    <col min="10759" max="10759" width="10.2166666666667" style="62" customWidth="1"/>
    <col min="10760" max="10760" width="9.66666666666667" style="62" customWidth="1"/>
    <col min="10761" max="10761" width="10.6666666666667" style="62" customWidth="1"/>
    <col min="10762" max="10762" width="7.33333333333333" style="62" customWidth="1"/>
    <col min="10763" max="10763" width="9.66666666666667" style="62" customWidth="1"/>
    <col min="10764" max="10764" width="12.2166666666667" style="62" customWidth="1"/>
    <col min="10765" max="10768" width="9" style="62" hidden="1" customWidth="1"/>
    <col min="10769" max="10769" width="11.6666666666667" style="62" customWidth="1"/>
    <col min="10770" max="10770" width="9" style="62" hidden="1" customWidth="1"/>
    <col min="10771" max="10771" width="9.44166666666667" style="62" customWidth="1"/>
    <col min="10772" max="10772" width="9" style="62" hidden="1" customWidth="1"/>
    <col min="10773" max="10773" width="10.2166666666667" style="62" customWidth="1"/>
    <col min="10774" max="10774" width="25.4416666666667" style="62" customWidth="1"/>
    <col min="10775" max="10775" width="10.2166666666667" style="62" customWidth="1"/>
    <col min="10776" max="11008" width="9" style="62"/>
    <col min="11009" max="11009" width="4.66666666666667" style="62" customWidth="1"/>
    <col min="11010" max="11010" width="20.3333333333333" style="62" customWidth="1"/>
    <col min="11011" max="11011" width="11.1083333333333" style="62" customWidth="1"/>
    <col min="11012" max="11012" width="7.66666666666667" style="62" customWidth="1"/>
    <col min="11013" max="11013" width="9.44166666666667" style="62" customWidth="1"/>
    <col min="11014" max="11014" width="9.66666666666667" style="62" customWidth="1"/>
    <col min="11015" max="11015" width="10.2166666666667" style="62" customWidth="1"/>
    <col min="11016" max="11016" width="9.66666666666667" style="62" customWidth="1"/>
    <col min="11017" max="11017" width="10.6666666666667" style="62" customWidth="1"/>
    <col min="11018" max="11018" width="7.33333333333333" style="62" customWidth="1"/>
    <col min="11019" max="11019" width="9.66666666666667" style="62" customWidth="1"/>
    <col min="11020" max="11020" width="12.2166666666667" style="62" customWidth="1"/>
    <col min="11021" max="11024" width="9" style="62" hidden="1" customWidth="1"/>
    <col min="11025" max="11025" width="11.6666666666667" style="62" customWidth="1"/>
    <col min="11026" max="11026" width="9" style="62" hidden="1" customWidth="1"/>
    <col min="11027" max="11027" width="9.44166666666667" style="62" customWidth="1"/>
    <col min="11028" max="11028" width="9" style="62" hidden="1" customWidth="1"/>
    <col min="11029" max="11029" width="10.2166666666667" style="62" customWidth="1"/>
    <col min="11030" max="11030" width="25.4416666666667" style="62" customWidth="1"/>
    <col min="11031" max="11031" width="10.2166666666667" style="62" customWidth="1"/>
    <col min="11032" max="11264" width="9" style="62"/>
    <col min="11265" max="11265" width="4.66666666666667" style="62" customWidth="1"/>
    <col min="11266" max="11266" width="20.3333333333333" style="62" customWidth="1"/>
    <col min="11267" max="11267" width="11.1083333333333" style="62" customWidth="1"/>
    <col min="11268" max="11268" width="7.66666666666667" style="62" customWidth="1"/>
    <col min="11269" max="11269" width="9.44166666666667" style="62" customWidth="1"/>
    <col min="11270" max="11270" width="9.66666666666667" style="62" customWidth="1"/>
    <col min="11271" max="11271" width="10.2166666666667" style="62" customWidth="1"/>
    <col min="11272" max="11272" width="9.66666666666667" style="62" customWidth="1"/>
    <col min="11273" max="11273" width="10.6666666666667" style="62" customWidth="1"/>
    <col min="11274" max="11274" width="7.33333333333333" style="62" customWidth="1"/>
    <col min="11275" max="11275" width="9.66666666666667" style="62" customWidth="1"/>
    <col min="11276" max="11276" width="12.2166666666667" style="62" customWidth="1"/>
    <col min="11277" max="11280" width="9" style="62" hidden="1" customWidth="1"/>
    <col min="11281" max="11281" width="11.6666666666667" style="62" customWidth="1"/>
    <col min="11282" max="11282" width="9" style="62" hidden="1" customWidth="1"/>
    <col min="11283" max="11283" width="9.44166666666667" style="62" customWidth="1"/>
    <col min="11284" max="11284" width="9" style="62" hidden="1" customWidth="1"/>
    <col min="11285" max="11285" width="10.2166666666667" style="62" customWidth="1"/>
    <col min="11286" max="11286" width="25.4416666666667" style="62" customWidth="1"/>
    <col min="11287" max="11287" width="10.2166666666667" style="62" customWidth="1"/>
    <col min="11288" max="11520" width="9" style="62"/>
    <col min="11521" max="11521" width="4.66666666666667" style="62" customWidth="1"/>
    <col min="11522" max="11522" width="20.3333333333333" style="62" customWidth="1"/>
    <col min="11523" max="11523" width="11.1083333333333" style="62" customWidth="1"/>
    <col min="11524" max="11524" width="7.66666666666667" style="62" customWidth="1"/>
    <col min="11525" max="11525" width="9.44166666666667" style="62" customWidth="1"/>
    <col min="11526" max="11526" width="9.66666666666667" style="62" customWidth="1"/>
    <col min="11527" max="11527" width="10.2166666666667" style="62" customWidth="1"/>
    <col min="11528" max="11528" width="9.66666666666667" style="62" customWidth="1"/>
    <col min="11529" max="11529" width="10.6666666666667" style="62" customWidth="1"/>
    <col min="11530" max="11530" width="7.33333333333333" style="62" customWidth="1"/>
    <col min="11531" max="11531" width="9.66666666666667" style="62" customWidth="1"/>
    <col min="11532" max="11532" width="12.2166666666667" style="62" customWidth="1"/>
    <col min="11533" max="11536" width="9" style="62" hidden="1" customWidth="1"/>
    <col min="11537" max="11537" width="11.6666666666667" style="62" customWidth="1"/>
    <col min="11538" max="11538" width="9" style="62" hidden="1" customWidth="1"/>
    <col min="11539" max="11539" width="9.44166666666667" style="62" customWidth="1"/>
    <col min="11540" max="11540" width="9" style="62" hidden="1" customWidth="1"/>
    <col min="11541" max="11541" width="10.2166666666667" style="62" customWidth="1"/>
    <col min="11542" max="11542" width="25.4416666666667" style="62" customWidth="1"/>
    <col min="11543" max="11543" width="10.2166666666667" style="62" customWidth="1"/>
    <col min="11544" max="11776" width="9" style="62"/>
    <col min="11777" max="11777" width="4.66666666666667" style="62" customWidth="1"/>
    <col min="11778" max="11778" width="20.3333333333333" style="62" customWidth="1"/>
    <col min="11779" max="11779" width="11.1083333333333" style="62" customWidth="1"/>
    <col min="11780" max="11780" width="7.66666666666667" style="62" customWidth="1"/>
    <col min="11781" max="11781" width="9.44166666666667" style="62" customWidth="1"/>
    <col min="11782" max="11782" width="9.66666666666667" style="62" customWidth="1"/>
    <col min="11783" max="11783" width="10.2166666666667" style="62" customWidth="1"/>
    <col min="11784" max="11784" width="9.66666666666667" style="62" customWidth="1"/>
    <col min="11785" max="11785" width="10.6666666666667" style="62" customWidth="1"/>
    <col min="11786" max="11786" width="7.33333333333333" style="62" customWidth="1"/>
    <col min="11787" max="11787" width="9.66666666666667" style="62" customWidth="1"/>
    <col min="11788" max="11788" width="12.2166666666667" style="62" customWidth="1"/>
    <col min="11789" max="11792" width="9" style="62" hidden="1" customWidth="1"/>
    <col min="11793" max="11793" width="11.6666666666667" style="62" customWidth="1"/>
    <col min="11794" max="11794" width="9" style="62" hidden="1" customWidth="1"/>
    <col min="11795" max="11795" width="9.44166666666667" style="62" customWidth="1"/>
    <col min="11796" max="11796" width="9" style="62" hidden="1" customWidth="1"/>
    <col min="11797" max="11797" width="10.2166666666667" style="62" customWidth="1"/>
    <col min="11798" max="11798" width="25.4416666666667" style="62" customWidth="1"/>
    <col min="11799" max="11799" width="10.2166666666667" style="62" customWidth="1"/>
    <col min="11800" max="12032" width="9" style="62"/>
    <col min="12033" max="12033" width="4.66666666666667" style="62" customWidth="1"/>
    <col min="12034" max="12034" width="20.3333333333333" style="62" customWidth="1"/>
    <col min="12035" max="12035" width="11.1083333333333" style="62" customWidth="1"/>
    <col min="12036" max="12036" width="7.66666666666667" style="62" customWidth="1"/>
    <col min="12037" max="12037" width="9.44166666666667" style="62" customWidth="1"/>
    <col min="12038" max="12038" width="9.66666666666667" style="62" customWidth="1"/>
    <col min="12039" max="12039" width="10.2166666666667" style="62" customWidth="1"/>
    <col min="12040" max="12040" width="9.66666666666667" style="62" customWidth="1"/>
    <col min="12041" max="12041" width="10.6666666666667" style="62" customWidth="1"/>
    <col min="12042" max="12042" width="7.33333333333333" style="62" customWidth="1"/>
    <col min="12043" max="12043" width="9.66666666666667" style="62" customWidth="1"/>
    <col min="12044" max="12044" width="12.2166666666667" style="62" customWidth="1"/>
    <col min="12045" max="12048" width="9" style="62" hidden="1" customWidth="1"/>
    <col min="12049" max="12049" width="11.6666666666667" style="62" customWidth="1"/>
    <col min="12050" max="12050" width="9" style="62" hidden="1" customWidth="1"/>
    <col min="12051" max="12051" width="9.44166666666667" style="62" customWidth="1"/>
    <col min="12052" max="12052" width="9" style="62" hidden="1" customWidth="1"/>
    <col min="12053" max="12053" width="10.2166666666667" style="62" customWidth="1"/>
    <col min="12054" max="12054" width="25.4416666666667" style="62" customWidth="1"/>
    <col min="12055" max="12055" width="10.2166666666667" style="62" customWidth="1"/>
    <col min="12056" max="12288" width="9" style="62"/>
    <col min="12289" max="12289" width="4.66666666666667" style="62" customWidth="1"/>
    <col min="12290" max="12290" width="20.3333333333333" style="62" customWidth="1"/>
    <col min="12291" max="12291" width="11.1083333333333" style="62" customWidth="1"/>
    <col min="12292" max="12292" width="7.66666666666667" style="62" customWidth="1"/>
    <col min="12293" max="12293" width="9.44166666666667" style="62" customWidth="1"/>
    <col min="12294" max="12294" width="9.66666666666667" style="62" customWidth="1"/>
    <col min="12295" max="12295" width="10.2166666666667" style="62" customWidth="1"/>
    <col min="12296" max="12296" width="9.66666666666667" style="62" customWidth="1"/>
    <col min="12297" max="12297" width="10.6666666666667" style="62" customWidth="1"/>
    <col min="12298" max="12298" width="7.33333333333333" style="62" customWidth="1"/>
    <col min="12299" max="12299" width="9.66666666666667" style="62" customWidth="1"/>
    <col min="12300" max="12300" width="12.2166666666667" style="62" customWidth="1"/>
    <col min="12301" max="12304" width="9" style="62" hidden="1" customWidth="1"/>
    <col min="12305" max="12305" width="11.6666666666667" style="62" customWidth="1"/>
    <col min="12306" max="12306" width="9" style="62" hidden="1" customWidth="1"/>
    <col min="12307" max="12307" width="9.44166666666667" style="62" customWidth="1"/>
    <col min="12308" max="12308" width="9" style="62" hidden="1" customWidth="1"/>
    <col min="12309" max="12309" width="10.2166666666667" style="62" customWidth="1"/>
    <col min="12310" max="12310" width="25.4416666666667" style="62" customWidth="1"/>
    <col min="12311" max="12311" width="10.2166666666667" style="62" customWidth="1"/>
    <col min="12312" max="12544" width="9" style="62"/>
    <col min="12545" max="12545" width="4.66666666666667" style="62" customWidth="1"/>
    <col min="12546" max="12546" width="20.3333333333333" style="62" customWidth="1"/>
    <col min="12547" max="12547" width="11.1083333333333" style="62" customWidth="1"/>
    <col min="12548" max="12548" width="7.66666666666667" style="62" customWidth="1"/>
    <col min="12549" max="12549" width="9.44166666666667" style="62" customWidth="1"/>
    <col min="12550" max="12550" width="9.66666666666667" style="62" customWidth="1"/>
    <col min="12551" max="12551" width="10.2166666666667" style="62" customWidth="1"/>
    <col min="12552" max="12552" width="9.66666666666667" style="62" customWidth="1"/>
    <col min="12553" max="12553" width="10.6666666666667" style="62" customWidth="1"/>
    <col min="12554" max="12554" width="7.33333333333333" style="62" customWidth="1"/>
    <col min="12555" max="12555" width="9.66666666666667" style="62" customWidth="1"/>
    <col min="12556" max="12556" width="12.2166666666667" style="62" customWidth="1"/>
    <col min="12557" max="12560" width="9" style="62" hidden="1" customWidth="1"/>
    <col min="12561" max="12561" width="11.6666666666667" style="62" customWidth="1"/>
    <col min="12562" max="12562" width="9" style="62" hidden="1" customWidth="1"/>
    <col min="12563" max="12563" width="9.44166666666667" style="62" customWidth="1"/>
    <col min="12564" max="12564" width="9" style="62" hidden="1" customWidth="1"/>
    <col min="12565" max="12565" width="10.2166666666667" style="62" customWidth="1"/>
    <col min="12566" max="12566" width="25.4416666666667" style="62" customWidth="1"/>
    <col min="12567" max="12567" width="10.2166666666667" style="62" customWidth="1"/>
    <col min="12568" max="12800" width="9" style="62"/>
    <col min="12801" max="12801" width="4.66666666666667" style="62" customWidth="1"/>
    <col min="12802" max="12802" width="20.3333333333333" style="62" customWidth="1"/>
    <col min="12803" max="12803" width="11.1083333333333" style="62" customWidth="1"/>
    <col min="12804" max="12804" width="7.66666666666667" style="62" customWidth="1"/>
    <col min="12805" max="12805" width="9.44166666666667" style="62" customWidth="1"/>
    <col min="12806" max="12806" width="9.66666666666667" style="62" customWidth="1"/>
    <col min="12807" max="12807" width="10.2166666666667" style="62" customWidth="1"/>
    <col min="12808" max="12808" width="9.66666666666667" style="62" customWidth="1"/>
    <col min="12809" max="12809" width="10.6666666666667" style="62" customWidth="1"/>
    <col min="12810" max="12810" width="7.33333333333333" style="62" customWidth="1"/>
    <col min="12811" max="12811" width="9.66666666666667" style="62" customWidth="1"/>
    <col min="12812" max="12812" width="12.2166666666667" style="62" customWidth="1"/>
    <col min="12813" max="12816" width="9" style="62" hidden="1" customWidth="1"/>
    <col min="12817" max="12817" width="11.6666666666667" style="62" customWidth="1"/>
    <col min="12818" max="12818" width="9" style="62" hidden="1" customWidth="1"/>
    <col min="12819" max="12819" width="9.44166666666667" style="62" customWidth="1"/>
    <col min="12820" max="12820" width="9" style="62" hidden="1" customWidth="1"/>
    <col min="12821" max="12821" width="10.2166666666667" style="62" customWidth="1"/>
    <col min="12822" max="12822" width="25.4416666666667" style="62" customWidth="1"/>
    <col min="12823" max="12823" width="10.2166666666667" style="62" customWidth="1"/>
    <col min="12824" max="13056" width="9" style="62"/>
    <col min="13057" max="13057" width="4.66666666666667" style="62" customWidth="1"/>
    <col min="13058" max="13058" width="20.3333333333333" style="62" customWidth="1"/>
    <col min="13059" max="13059" width="11.1083333333333" style="62" customWidth="1"/>
    <col min="13060" max="13060" width="7.66666666666667" style="62" customWidth="1"/>
    <col min="13061" max="13061" width="9.44166666666667" style="62" customWidth="1"/>
    <col min="13062" max="13062" width="9.66666666666667" style="62" customWidth="1"/>
    <col min="13063" max="13063" width="10.2166666666667" style="62" customWidth="1"/>
    <col min="13064" max="13064" width="9.66666666666667" style="62" customWidth="1"/>
    <col min="13065" max="13065" width="10.6666666666667" style="62" customWidth="1"/>
    <col min="13066" max="13066" width="7.33333333333333" style="62" customWidth="1"/>
    <col min="13067" max="13067" width="9.66666666666667" style="62" customWidth="1"/>
    <col min="13068" max="13068" width="12.2166666666667" style="62" customWidth="1"/>
    <col min="13069" max="13072" width="9" style="62" hidden="1" customWidth="1"/>
    <col min="13073" max="13073" width="11.6666666666667" style="62" customWidth="1"/>
    <col min="13074" max="13074" width="9" style="62" hidden="1" customWidth="1"/>
    <col min="13075" max="13075" width="9.44166666666667" style="62" customWidth="1"/>
    <col min="13076" max="13076" width="9" style="62" hidden="1" customWidth="1"/>
    <col min="13077" max="13077" width="10.2166666666667" style="62" customWidth="1"/>
    <col min="13078" max="13078" width="25.4416666666667" style="62" customWidth="1"/>
    <col min="13079" max="13079" width="10.2166666666667" style="62" customWidth="1"/>
    <col min="13080" max="13312" width="9" style="62"/>
    <col min="13313" max="13313" width="4.66666666666667" style="62" customWidth="1"/>
    <col min="13314" max="13314" width="20.3333333333333" style="62" customWidth="1"/>
    <col min="13315" max="13315" width="11.1083333333333" style="62" customWidth="1"/>
    <col min="13316" max="13316" width="7.66666666666667" style="62" customWidth="1"/>
    <col min="13317" max="13317" width="9.44166666666667" style="62" customWidth="1"/>
    <col min="13318" max="13318" width="9.66666666666667" style="62" customWidth="1"/>
    <col min="13319" max="13319" width="10.2166666666667" style="62" customWidth="1"/>
    <col min="13320" max="13320" width="9.66666666666667" style="62" customWidth="1"/>
    <col min="13321" max="13321" width="10.6666666666667" style="62" customWidth="1"/>
    <col min="13322" max="13322" width="7.33333333333333" style="62" customWidth="1"/>
    <col min="13323" max="13323" width="9.66666666666667" style="62" customWidth="1"/>
    <col min="13324" max="13324" width="12.2166666666667" style="62" customWidth="1"/>
    <col min="13325" max="13328" width="9" style="62" hidden="1" customWidth="1"/>
    <col min="13329" max="13329" width="11.6666666666667" style="62" customWidth="1"/>
    <col min="13330" max="13330" width="9" style="62" hidden="1" customWidth="1"/>
    <col min="13331" max="13331" width="9.44166666666667" style="62" customWidth="1"/>
    <col min="13332" max="13332" width="9" style="62" hidden="1" customWidth="1"/>
    <col min="13333" max="13333" width="10.2166666666667" style="62" customWidth="1"/>
    <col min="13334" max="13334" width="25.4416666666667" style="62" customWidth="1"/>
    <col min="13335" max="13335" width="10.2166666666667" style="62" customWidth="1"/>
    <col min="13336" max="13568" width="9" style="62"/>
    <col min="13569" max="13569" width="4.66666666666667" style="62" customWidth="1"/>
    <col min="13570" max="13570" width="20.3333333333333" style="62" customWidth="1"/>
    <col min="13571" max="13571" width="11.1083333333333" style="62" customWidth="1"/>
    <col min="13572" max="13572" width="7.66666666666667" style="62" customWidth="1"/>
    <col min="13573" max="13573" width="9.44166666666667" style="62" customWidth="1"/>
    <col min="13574" max="13574" width="9.66666666666667" style="62" customWidth="1"/>
    <col min="13575" max="13575" width="10.2166666666667" style="62" customWidth="1"/>
    <col min="13576" max="13576" width="9.66666666666667" style="62" customWidth="1"/>
    <col min="13577" max="13577" width="10.6666666666667" style="62" customWidth="1"/>
    <col min="13578" max="13578" width="7.33333333333333" style="62" customWidth="1"/>
    <col min="13579" max="13579" width="9.66666666666667" style="62" customWidth="1"/>
    <col min="13580" max="13580" width="12.2166666666667" style="62" customWidth="1"/>
    <col min="13581" max="13584" width="9" style="62" hidden="1" customWidth="1"/>
    <col min="13585" max="13585" width="11.6666666666667" style="62" customWidth="1"/>
    <col min="13586" max="13586" width="9" style="62" hidden="1" customWidth="1"/>
    <col min="13587" max="13587" width="9.44166666666667" style="62" customWidth="1"/>
    <col min="13588" max="13588" width="9" style="62" hidden="1" customWidth="1"/>
    <col min="13589" max="13589" width="10.2166666666667" style="62" customWidth="1"/>
    <col min="13590" max="13590" width="25.4416666666667" style="62" customWidth="1"/>
    <col min="13591" max="13591" width="10.2166666666667" style="62" customWidth="1"/>
    <col min="13592" max="13824" width="9" style="62"/>
    <col min="13825" max="13825" width="4.66666666666667" style="62" customWidth="1"/>
    <col min="13826" max="13826" width="20.3333333333333" style="62" customWidth="1"/>
    <col min="13827" max="13827" width="11.1083333333333" style="62" customWidth="1"/>
    <col min="13828" max="13828" width="7.66666666666667" style="62" customWidth="1"/>
    <col min="13829" max="13829" width="9.44166666666667" style="62" customWidth="1"/>
    <col min="13830" max="13830" width="9.66666666666667" style="62" customWidth="1"/>
    <col min="13831" max="13831" width="10.2166666666667" style="62" customWidth="1"/>
    <col min="13832" max="13832" width="9.66666666666667" style="62" customWidth="1"/>
    <col min="13833" max="13833" width="10.6666666666667" style="62" customWidth="1"/>
    <col min="13834" max="13834" width="7.33333333333333" style="62" customWidth="1"/>
    <col min="13835" max="13835" width="9.66666666666667" style="62" customWidth="1"/>
    <col min="13836" max="13836" width="12.2166666666667" style="62" customWidth="1"/>
    <col min="13837" max="13840" width="9" style="62" hidden="1" customWidth="1"/>
    <col min="13841" max="13841" width="11.6666666666667" style="62" customWidth="1"/>
    <col min="13842" max="13842" width="9" style="62" hidden="1" customWidth="1"/>
    <col min="13843" max="13843" width="9.44166666666667" style="62" customWidth="1"/>
    <col min="13844" max="13844" width="9" style="62" hidden="1" customWidth="1"/>
    <col min="13845" max="13845" width="10.2166666666667" style="62" customWidth="1"/>
    <col min="13846" max="13846" width="25.4416666666667" style="62" customWidth="1"/>
    <col min="13847" max="13847" width="10.2166666666667" style="62" customWidth="1"/>
    <col min="13848" max="14080" width="9" style="62"/>
    <col min="14081" max="14081" width="4.66666666666667" style="62" customWidth="1"/>
    <col min="14082" max="14082" width="20.3333333333333" style="62" customWidth="1"/>
    <col min="14083" max="14083" width="11.1083333333333" style="62" customWidth="1"/>
    <col min="14084" max="14084" width="7.66666666666667" style="62" customWidth="1"/>
    <col min="14085" max="14085" width="9.44166666666667" style="62" customWidth="1"/>
    <col min="14086" max="14086" width="9.66666666666667" style="62" customWidth="1"/>
    <col min="14087" max="14087" width="10.2166666666667" style="62" customWidth="1"/>
    <col min="14088" max="14088" width="9.66666666666667" style="62" customWidth="1"/>
    <col min="14089" max="14089" width="10.6666666666667" style="62" customWidth="1"/>
    <col min="14090" max="14090" width="7.33333333333333" style="62" customWidth="1"/>
    <col min="14091" max="14091" width="9.66666666666667" style="62" customWidth="1"/>
    <col min="14092" max="14092" width="12.2166666666667" style="62" customWidth="1"/>
    <col min="14093" max="14096" width="9" style="62" hidden="1" customWidth="1"/>
    <col min="14097" max="14097" width="11.6666666666667" style="62" customWidth="1"/>
    <col min="14098" max="14098" width="9" style="62" hidden="1" customWidth="1"/>
    <col min="14099" max="14099" width="9.44166666666667" style="62" customWidth="1"/>
    <col min="14100" max="14100" width="9" style="62" hidden="1" customWidth="1"/>
    <col min="14101" max="14101" width="10.2166666666667" style="62" customWidth="1"/>
    <col min="14102" max="14102" width="25.4416666666667" style="62" customWidth="1"/>
    <col min="14103" max="14103" width="10.2166666666667" style="62" customWidth="1"/>
    <col min="14104" max="14336" width="9" style="62"/>
    <col min="14337" max="14337" width="4.66666666666667" style="62" customWidth="1"/>
    <col min="14338" max="14338" width="20.3333333333333" style="62" customWidth="1"/>
    <col min="14339" max="14339" width="11.1083333333333" style="62" customWidth="1"/>
    <col min="14340" max="14340" width="7.66666666666667" style="62" customWidth="1"/>
    <col min="14341" max="14341" width="9.44166666666667" style="62" customWidth="1"/>
    <col min="14342" max="14342" width="9.66666666666667" style="62" customWidth="1"/>
    <col min="14343" max="14343" width="10.2166666666667" style="62" customWidth="1"/>
    <col min="14344" max="14344" width="9.66666666666667" style="62" customWidth="1"/>
    <col min="14345" max="14345" width="10.6666666666667" style="62" customWidth="1"/>
    <col min="14346" max="14346" width="7.33333333333333" style="62" customWidth="1"/>
    <col min="14347" max="14347" width="9.66666666666667" style="62" customWidth="1"/>
    <col min="14348" max="14348" width="12.2166666666667" style="62" customWidth="1"/>
    <col min="14349" max="14352" width="9" style="62" hidden="1" customWidth="1"/>
    <col min="14353" max="14353" width="11.6666666666667" style="62" customWidth="1"/>
    <col min="14354" max="14354" width="9" style="62" hidden="1" customWidth="1"/>
    <col min="14355" max="14355" width="9.44166666666667" style="62" customWidth="1"/>
    <col min="14356" max="14356" width="9" style="62" hidden="1" customWidth="1"/>
    <col min="14357" max="14357" width="10.2166666666667" style="62" customWidth="1"/>
    <col min="14358" max="14358" width="25.4416666666667" style="62" customWidth="1"/>
    <col min="14359" max="14359" width="10.2166666666667" style="62" customWidth="1"/>
    <col min="14360" max="14592" width="9" style="62"/>
    <col min="14593" max="14593" width="4.66666666666667" style="62" customWidth="1"/>
    <col min="14594" max="14594" width="20.3333333333333" style="62" customWidth="1"/>
    <col min="14595" max="14595" width="11.1083333333333" style="62" customWidth="1"/>
    <col min="14596" max="14596" width="7.66666666666667" style="62" customWidth="1"/>
    <col min="14597" max="14597" width="9.44166666666667" style="62" customWidth="1"/>
    <col min="14598" max="14598" width="9.66666666666667" style="62" customWidth="1"/>
    <col min="14599" max="14599" width="10.2166666666667" style="62" customWidth="1"/>
    <col min="14600" max="14600" width="9.66666666666667" style="62" customWidth="1"/>
    <col min="14601" max="14601" width="10.6666666666667" style="62" customWidth="1"/>
    <col min="14602" max="14602" width="7.33333333333333" style="62" customWidth="1"/>
    <col min="14603" max="14603" width="9.66666666666667" style="62" customWidth="1"/>
    <col min="14604" max="14604" width="12.2166666666667" style="62" customWidth="1"/>
    <col min="14605" max="14608" width="9" style="62" hidden="1" customWidth="1"/>
    <col min="14609" max="14609" width="11.6666666666667" style="62" customWidth="1"/>
    <col min="14610" max="14610" width="9" style="62" hidden="1" customWidth="1"/>
    <col min="14611" max="14611" width="9.44166666666667" style="62" customWidth="1"/>
    <col min="14612" max="14612" width="9" style="62" hidden="1" customWidth="1"/>
    <col min="14613" max="14613" width="10.2166666666667" style="62" customWidth="1"/>
    <col min="14614" max="14614" width="25.4416666666667" style="62" customWidth="1"/>
    <col min="14615" max="14615" width="10.2166666666667" style="62" customWidth="1"/>
    <col min="14616" max="14848" width="9" style="62"/>
    <col min="14849" max="14849" width="4.66666666666667" style="62" customWidth="1"/>
    <col min="14850" max="14850" width="20.3333333333333" style="62" customWidth="1"/>
    <col min="14851" max="14851" width="11.1083333333333" style="62" customWidth="1"/>
    <col min="14852" max="14852" width="7.66666666666667" style="62" customWidth="1"/>
    <col min="14853" max="14853" width="9.44166666666667" style="62" customWidth="1"/>
    <col min="14854" max="14854" width="9.66666666666667" style="62" customWidth="1"/>
    <col min="14855" max="14855" width="10.2166666666667" style="62" customWidth="1"/>
    <col min="14856" max="14856" width="9.66666666666667" style="62" customWidth="1"/>
    <col min="14857" max="14857" width="10.6666666666667" style="62" customWidth="1"/>
    <col min="14858" max="14858" width="7.33333333333333" style="62" customWidth="1"/>
    <col min="14859" max="14859" width="9.66666666666667" style="62" customWidth="1"/>
    <col min="14860" max="14860" width="12.2166666666667" style="62" customWidth="1"/>
    <col min="14861" max="14864" width="9" style="62" hidden="1" customWidth="1"/>
    <col min="14865" max="14865" width="11.6666666666667" style="62" customWidth="1"/>
    <col min="14866" max="14866" width="9" style="62" hidden="1" customWidth="1"/>
    <col min="14867" max="14867" width="9.44166666666667" style="62" customWidth="1"/>
    <col min="14868" max="14868" width="9" style="62" hidden="1" customWidth="1"/>
    <col min="14869" max="14869" width="10.2166666666667" style="62" customWidth="1"/>
    <col min="14870" max="14870" width="25.4416666666667" style="62" customWidth="1"/>
    <col min="14871" max="14871" width="10.2166666666667" style="62" customWidth="1"/>
    <col min="14872" max="15104" width="9" style="62"/>
    <col min="15105" max="15105" width="4.66666666666667" style="62" customWidth="1"/>
    <col min="15106" max="15106" width="20.3333333333333" style="62" customWidth="1"/>
    <col min="15107" max="15107" width="11.1083333333333" style="62" customWidth="1"/>
    <col min="15108" max="15108" width="7.66666666666667" style="62" customWidth="1"/>
    <col min="15109" max="15109" width="9.44166666666667" style="62" customWidth="1"/>
    <col min="15110" max="15110" width="9.66666666666667" style="62" customWidth="1"/>
    <col min="15111" max="15111" width="10.2166666666667" style="62" customWidth="1"/>
    <col min="15112" max="15112" width="9.66666666666667" style="62" customWidth="1"/>
    <col min="15113" max="15113" width="10.6666666666667" style="62" customWidth="1"/>
    <col min="15114" max="15114" width="7.33333333333333" style="62" customWidth="1"/>
    <col min="15115" max="15115" width="9.66666666666667" style="62" customWidth="1"/>
    <col min="15116" max="15116" width="12.2166666666667" style="62" customWidth="1"/>
    <col min="15117" max="15120" width="9" style="62" hidden="1" customWidth="1"/>
    <col min="15121" max="15121" width="11.6666666666667" style="62" customWidth="1"/>
    <col min="15122" max="15122" width="9" style="62" hidden="1" customWidth="1"/>
    <col min="15123" max="15123" width="9.44166666666667" style="62" customWidth="1"/>
    <col min="15124" max="15124" width="9" style="62" hidden="1" customWidth="1"/>
    <col min="15125" max="15125" width="10.2166666666667" style="62" customWidth="1"/>
    <col min="15126" max="15126" width="25.4416666666667" style="62" customWidth="1"/>
    <col min="15127" max="15127" width="10.2166666666667" style="62" customWidth="1"/>
    <col min="15128" max="15360" width="9" style="62"/>
    <col min="15361" max="15361" width="4.66666666666667" style="62" customWidth="1"/>
    <col min="15362" max="15362" width="20.3333333333333" style="62" customWidth="1"/>
    <col min="15363" max="15363" width="11.1083333333333" style="62" customWidth="1"/>
    <col min="15364" max="15364" width="7.66666666666667" style="62" customWidth="1"/>
    <col min="15365" max="15365" width="9.44166666666667" style="62" customWidth="1"/>
    <col min="15366" max="15366" width="9.66666666666667" style="62" customWidth="1"/>
    <col min="15367" max="15367" width="10.2166666666667" style="62" customWidth="1"/>
    <col min="15368" max="15368" width="9.66666666666667" style="62" customWidth="1"/>
    <col min="15369" max="15369" width="10.6666666666667" style="62" customWidth="1"/>
    <col min="15370" max="15370" width="7.33333333333333" style="62" customWidth="1"/>
    <col min="15371" max="15371" width="9.66666666666667" style="62" customWidth="1"/>
    <col min="15372" max="15372" width="12.2166666666667" style="62" customWidth="1"/>
    <col min="15373" max="15376" width="9" style="62" hidden="1" customWidth="1"/>
    <col min="15377" max="15377" width="11.6666666666667" style="62" customWidth="1"/>
    <col min="15378" max="15378" width="9" style="62" hidden="1" customWidth="1"/>
    <col min="15379" max="15379" width="9.44166666666667" style="62" customWidth="1"/>
    <col min="15380" max="15380" width="9" style="62" hidden="1" customWidth="1"/>
    <col min="15381" max="15381" width="10.2166666666667" style="62" customWidth="1"/>
    <col min="15382" max="15382" width="25.4416666666667" style="62" customWidth="1"/>
    <col min="15383" max="15383" width="10.2166666666667" style="62" customWidth="1"/>
    <col min="15384" max="15616" width="9" style="62"/>
    <col min="15617" max="15617" width="4.66666666666667" style="62" customWidth="1"/>
    <col min="15618" max="15618" width="20.3333333333333" style="62" customWidth="1"/>
    <col min="15619" max="15619" width="11.1083333333333" style="62" customWidth="1"/>
    <col min="15620" max="15620" width="7.66666666666667" style="62" customWidth="1"/>
    <col min="15621" max="15621" width="9.44166666666667" style="62" customWidth="1"/>
    <col min="15622" max="15622" width="9.66666666666667" style="62" customWidth="1"/>
    <col min="15623" max="15623" width="10.2166666666667" style="62" customWidth="1"/>
    <col min="15624" max="15624" width="9.66666666666667" style="62" customWidth="1"/>
    <col min="15625" max="15625" width="10.6666666666667" style="62" customWidth="1"/>
    <col min="15626" max="15626" width="7.33333333333333" style="62" customWidth="1"/>
    <col min="15627" max="15627" width="9.66666666666667" style="62" customWidth="1"/>
    <col min="15628" max="15628" width="12.2166666666667" style="62" customWidth="1"/>
    <col min="15629" max="15632" width="9" style="62" hidden="1" customWidth="1"/>
    <col min="15633" max="15633" width="11.6666666666667" style="62" customWidth="1"/>
    <col min="15634" max="15634" width="9" style="62" hidden="1" customWidth="1"/>
    <col min="15635" max="15635" width="9.44166666666667" style="62" customWidth="1"/>
    <col min="15636" max="15636" width="9" style="62" hidden="1" customWidth="1"/>
    <col min="15637" max="15637" width="10.2166666666667" style="62" customWidth="1"/>
    <col min="15638" max="15638" width="25.4416666666667" style="62" customWidth="1"/>
    <col min="15639" max="15639" width="10.2166666666667" style="62" customWidth="1"/>
    <col min="15640" max="15872" width="9" style="62"/>
    <col min="15873" max="15873" width="4.66666666666667" style="62" customWidth="1"/>
    <col min="15874" max="15874" width="20.3333333333333" style="62" customWidth="1"/>
    <col min="15875" max="15875" width="11.1083333333333" style="62" customWidth="1"/>
    <col min="15876" max="15876" width="7.66666666666667" style="62" customWidth="1"/>
    <col min="15877" max="15877" width="9.44166666666667" style="62" customWidth="1"/>
    <col min="15878" max="15878" width="9.66666666666667" style="62" customWidth="1"/>
    <col min="15879" max="15879" width="10.2166666666667" style="62" customWidth="1"/>
    <col min="15880" max="15880" width="9.66666666666667" style="62" customWidth="1"/>
    <col min="15881" max="15881" width="10.6666666666667" style="62" customWidth="1"/>
    <col min="15882" max="15882" width="7.33333333333333" style="62" customWidth="1"/>
    <col min="15883" max="15883" width="9.66666666666667" style="62" customWidth="1"/>
    <col min="15884" max="15884" width="12.2166666666667" style="62" customWidth="1"/>
    <col min="15885" max="15888" width="9" style="62" hidden="1" customWidth="1"/>
    <col min="15889" max="15889" width="11.6666666666667" style="62" customWidth="1"/>
    <col min="15890" max="15890" width="9" style="62" hidden="1" customWidth="1"/>
    <col min="15891" max="15891" width="9.44166666666667" style="62" customWidth="1"/>
    <col min="15892" max="15892" width="9" style="62" hidden="1" customWidth="1"/>
    <col min="15893" max="15893" width="10.2166666666667" style="62" customWidth="1"/>
    <col min="15894" max="15894" width="25.4416666666667" style="62" customWidth="1"/>
    <col min="15895" max="15895" width="10.2166666666667" style="62" customWidth="1"/>
    <col min="15896" max="16128" width="9" style="62"/>
    <col min="16129" max="16129" width="4.66666666666667" style="62" customWidth="1"/>
    <col min="16130" max="16130" width="20.3333333333333" style="62" customWidth="1"/>
    <col min="16131" max="16131" width="11.1083333333333" style="62" customWidth="1"/>
    <col min="16132" max="16132" width="7.66666666666667" style="62" customWidth="1"/>
    <col min="16133" max="16133" width="9.44166666666667" style="62" customWidth="1"/>
    <col min="16134" max="16134" width="9.66666666666667" style="62" customWidth="1"/>
    <col min="16135" max="16135" width="10.2166666666667" style="62" customWidth="1"/>
    <col min="16136" max="16136" width="9.66666666666667" style="62" customWidth="1"/>
    <col min="16137" max="16137" width="10.6666666666667" style="62" customWidth="1"/>
    <col min="16138" max="16138" width="7.33333333333333" style="62" customWidth="1"/>
    <col min="16139" max="16139" width="9.66666666666667" style="62" customWidth="1"/>
    <col min="16140" max="16140" width="12.2166666666667" style="62" customWidth="1"/>
    <col min="16141" max="16144" width="9" style="62" hidden="1" customWidth="1"/>
    <col min="16145" max="16145" width="11.6666666666667" style="62" customWidth="1"/>
    <col min="16146" max="16146" width="9" style="62" hidden="1" customWidth="1"/>
    <col min="16147" max="16147" width="9.44166666666667" style="62" customWidth="1"/>
    <col min="16148" max="16148" width="9" style="62" hidden="1" customWidth="1"/>
    <col min="16149" max="16149" width="10.2166666666667" style="62" customWidth="1"/>
    <col min="16150" max="16150" width="25.4416666666667" style="62" customWidth="1"/>
    <col min="16151" max="16151" width="10.2166666666667" style="62" customWidth="1"/>
    <col min="16152" max="16384" width="9" style="62"/>
  </cols>
  <sheetData>
    <row r="1" s="58" customFormat="1" customHeight="1" spans="1:22">
      <c r="A1" s="68" t="s">
        <v>334</v>
      </c>
      <c r="B1" s="68"/>
      <c r="C1" s="68"/>
      <c r="D1" s="68"/>
      <c r="E1" s="68"/>
      <c r="F1" s="68"/>
      <c r="G1" s="68"/>
      <c r="H1" s="68"/>
      <c r="I1" s="68"/>
      <c r="J1" s="68"/>
      <c r="K1" s="68"/>
      <c r="L1" s="68"/>
      <c r="M1" s="68"/>
      <c r="N1" s="68"/>
      <c r="O1" s="68"/>
      <c r="P1" s="68"/>
      <c r="Q1" s="68"/>
      <c r="R1" s="68"/>
      <c r="S1" s="68"/>
      <c r="T1" s="68"/>
      <c r="U1" s="68"/>
      <c r="V1" s="68"/>
    </row>
    <row r="2" ht="19.5" customHeight="1" spans="1:22">
      <c r="A2" s="58"/>
      <c r="B2" s="58"/>
      <c r="C2" s="69"/>
      <c r="D2" s="70"/>
      <c r="E2" s="71"/>
      <c r="F2" s="71"/>
      <c r="G2" s="72"/>
      <c r="H2" s="71"/>
      <c r="I2" s="72"/>
      <c r="J2" s="91"/>
      <c r="K2" s="69"/>
      <c r="L2" s="69"/>
      <c r="M2" s="69"/>
      <c r="N2" s="69"/>
      <c r="O2" s="69"/>
      <c r="P2" s="69"/>
      <c r="Q2" s="69"/>
      <c r="R2" s="69"/>
      <c r="S2" s="69"/>
      <c r="T2" s="71"/>
      <c r="U2" s="71"/>
      <c r="V2" s="23"/>
    </row>
    <row r="3" s="59" customFormat="1" customHeight="1" spans="1:22">
      <c r="A3" s="73" t="s">
        <v>1</v>
      </c>
      <c r="B3" s="73" t="s">
        <v>2</v>
      </c>
      <c r="C3" s="74" t="s">
        <v>158</v>
      </c>
      <c r="D3" s="75" t="s">
        <v>159</v>
      </c>
      <c r="E3" s="74" t="s">
        <v>160</v>
      </c>
      <c r="F3" s="74" t="s">
        <v>161</v>
      </c>
      <c r="G3" s="76" t="s">
        <v>162</v>
      </c>
      <c r="H3" s="74" t="s">
        <v>163</v>
      </c>
      <c r="I3" s="76" t="s">
        <v>164</v>
      </c>
      <c r="J3" s="73" t="s">
        <v>4</v>
      </c>
      <c r="K3" s="74" t="s">
        <v>165</v>
      </c>
      <c r="L3" s="74"/>
      <c r="M3" s="92" t="s">
        <v>335</v>
      </c>
      <c r="N3" s="92"/>
      <c r="O3" s="92"/>
      <c r="P3" s="92" t="s">
        <v>5</v>
      </c>
      <c r="Q3" s="92"/>
      <c r="R3" s="92"/>
      <c r="S3" s="92"/>
      <c r="T3" s="92"/>
      <c r="U3" s="92"/>
      <c r="V3" s="73" t="s">
        <v>166</v>
      </c>
    </row>
    <row r="4" s="59" customFormat="1" ht="25.5" customHeight="1" spans="1:22">
      <c r="A4" s="73"/>
      <c r="B4" s="73"/>
      <c r="C4" s="74"/>
      <c r="D4" s="75"/>
      <c r="E4" s="74"/>
      <c r="F4" s="74"/>
      <c r="G4" s="76"/>
      <c r="H4" s="74"/>
      <c r="I4" s="76"/>
      <c r="J4" s="73"/>
      <c r="K4" s="74" t="s">
        <v>6</v>
      </c>
      <c r="L4" s="74" t="s">
        <v>7</v>
      </c>
      <c r="M4" s="74" t="s">
        <v>14</v>
      </c>
      <c r="N4" s="74" t="s">
        <v>21</v>
      </c>
      <c r="O4" s="74" t="s">
        <v>63</v>
      </c>
      <c r="P4" s="74" t="s">
        <v>336</v>
      </c>
      <c r="Q4" s="74" t="s">
        <v>6</v>
      </c>
      <c r="R4" s="74" t="s">
        <v>337</v>
      </c>
      <c r="S4" s="74" t="s">
        <v>7</v>
      </c>
      <c r="T4" s="74" t="s">
        <v>338</v>
      </c>
      <c r="U4" s="74" t="s">
        <v>63</v>
      </c>
      <c r="V4" s="73"/>
    </row>
    <row r="5" s="60" customFormat="1" ht="27" customHeight="1" spans="1:22">
      <c r="A5" s="77" t="s">
        <v>144</v>
      </c>
      <c r="B5" s="52" t="s">
        <v>75</v>
      </c>
      <c r="C5" s="77"/>
      <c r="D5" s="78"/>
      <c r="E5" s="77"/>
      <c r="F5" s="77"/>
      <c r="G5" s="77"/>
      <c r="H5" s="77"/>
      <c r="I5" s="77"/>
      <c r="J5" s="77"/>
      <c r="K5" s="77"/>
      <c r="L5" s="77"/>
      <c r="M5" s="77"/>
      <c r="N5" s="77"/>
      <c r="O5" s="77"/>
      <c r="P5" s="77"/>
      <c r="Q5" s="23">
        <f t="shared" ref="Q5:U5" si="0">ROUND(P5/10000,2)</f>
        <v>0</v>
      </c>
      <c r="R5" s="77"/>
      <c r="S5" s="23">
        <f t="shared" si="0"/>
        <v>0</v>
      </c>
      <c r="T5" s="77"/>
      <c r="U5" s="23">
        <f t="shared" si="0"/>
        <v>0</v>
      </c>
      <c r="V5" s="77"/>
    </row>
    <row r="6" s="60" customFormat="1" ht="72" spans="1:22">
      <c r="A6" s="78">
        <v>20</v>
      </c>
      <c r="B6" s="79" t="s">
        <v>199</v>
      </c>
      <c r="C6" s="23">
        <v>13678</v>
      </c>
      <c r="D6" s="80">
        <v>321</v>
      </c>
      <c r="E6" s="23">
        <v>51.36</v>
      </c>
      <c r="F6" s="80"/>
      <c r="G6" s="80"/>
      <c r="H6" s="23">
        <v>7392</v>
      </c>
      <c r="I6" s="80">
        <v>246</v>
      </c>
      <c r="J6" s="87" t="s">
        <v>14</v>
      </c>
      <c r="K6" s="23"/>
      <c r="L6" s="80"/>
      <c r="M6" s="80"/>
      <c r="N6" s="80"/>
      <c r="O6" s="80"/>
      <c r="P6" s="23">
        <f t="shared" ref="P6:P9" si="1">K6*I6</f>
        <v>0</v>
      </c>
      <c r="Q6" s="23">
        <f t="shared" ref="Q6:U6" si="2">ROUND(P6/10000,2)</f>
        <v>0</v>
      </c>
      <c r="R6" s="23"/>
      <c r="S6" s="23">
        <f t="shared" si="2"/>
        <v>0</v>
      </c>
      <c r="T6" s="23">
        <f>P6+R6</f>
        <v>0</v>
      </c>
      <c r="U6" s="23">
        <f t="shared" si="2"/>
        <v>0</v>
      </c>
      <c r="V6" s="79" t="s">
        <v>339</v>
      </c>
    </row>
    <row r="7" s="60" customFormat="1" ht="48" spans="1:22">
      <c r="A7" s="78">
        <v>21</v>
      </c>
      <c r="B7" s="79" t="s">
        <v>34</v>
      </c>
      <c r="C7" s="23">
        <v>12000</v>
      </c>
      <c r="D7" s="80">
        <v>610</v>
      </c>
      <c r="E7" s="23">
        <f>100+18.9</f>
        <v>118.9</v>
      </c>
      <c r="F7" s="80"/>
      <c r="G7" s="80"/>
      <c r="H7" s="23">
        <v>6762.98</v>
      </c>
      <c r="I7" s="80">
        <v>210</v>
      </c>
      <c r="J7" s="87" t="s">
        <v>4</v>
      </c>
      <c r="K7" s="23">
        <f>4500*0.2</f>
        <v>900</v>
      </c>
      <c r="L7" s="23">
        <f>5000*0.4*0.5</f>
        <v>1000</v>
      </c>
      <c r="M7" s="80"/>
      <c r="N7" s="80"/>
      <c r="O7" s="80"/>
      <c r="P7" s="23">
        <f t="shared" si="1"/>
        <v>189000</v>
      </c>
      <c r="Q7" s="23">
        <f t="shared" ref="Q7:U7" si="3">ROUND(P7/10000,2)</f>
        <v>18.9</v>
      </c>
      <c r="R7" s="23">
        <f t="shared" ref="R7:R9" si="4">I7*L7</f>
        <v>210000</v>
      </c>
      <c r="S7" s="23">
        <f t="shared" si="3"/>
        <v>21</v>
      </c>
      <c r="T7" s="23">
        <f>P7+R7</f>
        <v>399000</v>
      </c>
      <c r="U7" s="23">
        <f t="shared" si="3"/>
        <v>39.9</v>
      </c>
      <c r="V7" s="79" t="s">
        <v>340</v>
      </c>
    </row>
    <row r="8" s="60" customFormat="1" ht="72" spans="1:22">
      <c r="A8" s="78">
        <v>22</v>
      </c>
      <c r="B8" s="79" t="s">
        <v>341</v>
      </c>
      <c r="C8" s="23">
        <f>13703.29-5169.54</f>
        <v>8533.75</v>
      </c>
      <c r="D8" s="80">
        <f>456-172</f>
        <v>284</v>
      </c>
      <c r="E8" s="23">
        <v>71</v>
      </c>
      <c r="F8" s="80"/>
      <c r="G8" s="80"/>
      <c r="H8" s="23">
        <f>C8</f>
        <v>8533.75</v>
      </c>
      <c r="I8" s="80">
        <f>456-172</f>
        <v>284</v>
      </c>
      <c r="J8" s="87" t="s">
        <v>21</v>
      </c>
      <c r="K8" s="23"/>
      <c r="L8" s="23"/>
      <c r="M8" s="80"/>
      <c r="N8" s="80"/>
      <c r="O8" s="80"/>
      <c r="P8" s="23">
        <f t="shared" si="1"/>
        <v>0</v>
      </c>
      <c r="Q8" s="23">
        <f t="shared" ref="Q8:U8" si="5">ROUND(P8/10000,2)</f>
        <v>0</v>
      </c>
      <c r="R8" s="23">
        <f t="shared" si="4"/>
        <v>0</v>
      </c>
      <c r="S8" s="23">
        <f t="shared" si="5"/>
        <v>0</v>
      </c>
      <c r="T8" s="23">
        <f>P8+R8</f>
        <v>0</v>
      </c>
      <c r="U8" s="23">
        <f t="shared" si="5"/>
        <v>0</v>
      </c>
      <c r="V8" s="79" t="s">
        <v>342</v>
      </c>
    </row>
    <row r="9" s="60" customFormat="1" ht="48" spans="1:22">
      <c r="A9" s="78"/>
      <c r="B9" s="79" t="s">
        <v>343</v>
      </c>
      <c r="C9" s="23">
        <v>5169.54</v>
      </c>
      <c r="D9" s="80">
        <v>172</v>
      </c>
      <c r="E9" s="23">
        <v>64.5</v>
      </c>
      <c r="F9" s="80"/>
      <c r="G9" s="80"/>
      <c r="H9" s="23">
        <v>5169.54</v>
      </c>
      <c r="I9" s="80">
        <v>172</v>
      </c>
      <c r="J9" s="87" t="s">
        <v>21</v>
      </c>
      <c r="K9" s="23"/>
      <c r="L9" s="23"/>
      <c r="M9" s="80"/>
      <c r="N9" s="80"/>
      <c r="O9" s="80"/>
      <c r="P9" s="23">
        <f t="shared" si="1"/>
        <v>0</v>
      </c>
      <c r="Q9" s="23">
        <f t="shared" ref="Q9:U9" si="6">ROUND(P9/10000,2)</f>
        <v>0</v>
      </c>
      <c r="R9" s="23">
        <f t="shared" si="4"/>
        <v>0</v>
      </c>
      <c r="S9" s="23">
        <f t="shared" si="6"/>
        <v>0</v>
      </c>
      <c r="T9" s="23">
        <f>P9+R9</f>
        <v>0</v>
      </c>
      <c r="U9" s="23">
        <f t="shared" si="6"/>
        <v>0</v>
      </c>
      <c r="V9" s="79" t="s">
        <v>344</v>
      </c>
    </row>
    <row r="10" s="60" customFormat="1" ht="36" spans="1:22">
      <c r="A10" s="78"/>
      <c r="B10" s="79" t="s">
        <v>345</v>
      </c>
      <c r="C10" s="23">
        <f t="shared" ref="C10:I10" si="7">SUM(C8:C9)</f>
        <v>13703.29</v>
      </c>
      <c r="D10" s="80">
        <f t="shared" si="7"/>
        <v>456</v>
      </c>
      <c r="E10" s="23">
        <f t="shared" si="7"/>
        <v>135.5</v>
      </c>
      <c r="F10" s="80"/>
      <c r="G10" s="80"/>
      <c r="H10" s="23">
        <f t="shared" si="7"/>
        <v>13703.29</v>
      </c>
      <c r="I10" s="80">
        <f t="shared" si="7"/>
        <v>456</v>
      </c>
      <c r="J10" s="87"/>
      <c r="K10" s="23"/>
      <c r="L10" s="23"/>
      <c r="M10" s="80"/>
      <c r="N10" s="80"/>
      <c r="O10" s="80"/>
      <c r="P10" s="23"/>
      <c r="Q10" s="23">
        <f t="shared" ref="Q10:U10" si="8">ROUND(P10/10000,2)</f>
        <v>0</v>
      </c>
      <c r="R10" s="23">
        <f>SUM(R8:R9)</f>
        <v>0</v>
      </c>
      <c r="S10" s="23">
        <f t="shared" si="8"/>
        <v>0</v>
      </c>
      <c r="T10" s="23">
        <f>SUM(T8:T9)</f>
        <v>0</v>
      </c>
      <c r="U10" s="23">
        <f t="shared" si="8"/>
        <v>0</v>
      </c>
      <c r="V10" s="79" t="s">
        <v>346</v>
      </c>
    </row>
    <row r="11" s="60" customFormat="1" ht="36" spans="1:22">
      <c r="A11" s="78">
        <v>23</v>
      </c>
      <c r="B11" s="79" t="s">
        <v>347</v>
      </c>
      <c r="C11" s="23">
        <v>7828.68</v>
      </c>
      <c r="D11" s="80">
        <v>180</v>
      </c>
      <c r="E11" s="23">
        <v>67.5</v>
      </c>
      <c r="F11" s="80"/>
      <c r="G11" s="80"/>
      <c r="H11" s="23">
        <f>C11</f>
        <v>7828.68</v>
      </c>
      <c r="I11" s="80">
        <v>180</v>
      </c>
      <c r="J11" s="87" t="s">
        <v>21</v>
      </c>
      <c r="K11" s="23"/>
      <c r="L11" s="23"/>
      <c r="M11" s="80"/>
      <c r="N11" s="80"/>
      <c r="O11" s="80"/>
      <c r="P11" s="23">
        <f>K11*I11</f>
        <v>0</v>
      </c>
      <c r="Q11" s="23">
        <f t="shared" ref="Q11:U11" si="9">ROUND(P11/10000,2)</f>
        <v>0</v>
      </c>
      <c r="R11" s="23">
        <f>I11*L11</f>
        <v>0</v>
      </c>
      <c r="S11" s="23">
        <f t="shared" si="9"/>
        <v>0</v>
      </c>
      <c r="T11" s="23">
        <f>P11+R11</f>
        <v>0</v>
      </c>
      <c r="U11" s="23">
        <f t="shared" si="9"/>
        <v>0</v>
      </c>
      <c r="V11" s="79" t="s">
        <v>348</v>
      </c>
    </row>
    <row r="12" s="60" customFormat="1" ht="27" customHeight="1" spans="1:22">
      <c r="A12" s="78">
        <v>24</v>
      </c>
      <c r="B12" s="79" t="s">
        <v>349</v>
      </c>
      <c r="C12" s="23">
        <v>6607.21</v>
      </c>
      <c r="D12" s="80">
        <v>200</v>
      </c>
      <c r="E12" s="23">
        <f>[1]建设补助申请!$T$24</f>
        <v>25</v>
      </c>
      <c r="F12" s="80"/>
      <c r="G12" s="80"/>
      <c r="H12" s="23">
        <v>6607.21</v>
      </c>
      <c r="I12" s="80">
        <v>200</v>
      </c>
      <c r="J12" s="87" t="s">
        <v>21</v>
      </c>
      <c r="K12" s="23"/>
      <c r="L12" s="23">
        <f>2500*0.4*0.5</f>
        <v>500</v>
      </c>
      <c r="M12" s="80"/>
      <c r="N12" s="80"/>
      <c r="O12" s="80"/>
      <c r="P12" s="23">
        <f>K12*I12</f>
        <v>0</v>
      </c>
      <c r="Q12" s="23">
        <f t="shared" ref="Q12:U12" si="10">ROUND(P12/10000,2)</f>
        <v>0</v>
      </c>
      <c r="R12" s="23">
        <f>I12*L12</f>
        <v>100000</v>
      </c>
      <c r="S12" s="23">
        <f t="shared" si="10"/>
        <v>10</v>
      </c>
      <c r="T12" s="23">
        <f>P12+R12</f>
        <v>100000</v>
      </c>
      <c r="U12" s="23">
        <f t="shared" si="10"/>
        <v>10</v>
      </c>
      <c r="V12" s="79" t="s">
        <v>350</v>
      </c>
    </row>
    <row r="13" s="61" customFormat="1" ht="27" customHeight="1" spans="1:22">
      <c r="A13" s="81"/>
      <c r="B13" s="52" t="s">
        <v>80</v>
      </c>
      <c r="C13" s="82">
        <f t="shared" ref="C13:I13" si="11">SUM(C6:C12)-C8-C9</f>
        <v>53817.18</v>
      </c>
      <c r="D13" s="83">
        <f t="shared" si="11"/>
        <v>1767</v>
      </c>
      <c r="E13" s="82">
        <f t="shared" si="11"/>
        <v>398.26</v>
      </c>
      <c r="F13" s="82">
        <f t="shared" si="11"/>
        <v>0</v>
      </c>
      <c r="G13" s="82">
        <f t="shared" si="11"/>
        <v>0</v>
      </c>
      <c r="H13" s="82">
        <f t="shared" si="11"/>
        <v>42294.16</v>
      </c>
      <c r="I13" s="83">
        <f t="shared" si="11"/>
        <v>1292</v>
      </c>
      <c r="J13" s="82"/>
      <c r="K13" s="82"/>
      <c r="L13" s="82"/>
      <c r="M13" s="82">
        <f t="shared" ref="M13:U13" si="12">SUM(M6:M12)-M8-M9</f>
        <v>0</v>
      </c>
      <c r="N13" s="82">
        <f t="shared" si="12"/>
        <v>0</v>
      </c>
      <c r="O13" s="82">
        <f t="shared" si="12"/>
        <v>0</v>
      </c>
      <c r="P13" s="82">
        <f t="shared" si="12"/>
        <v>189000</v>
      </c>
      <c r="Q13" s="82">
        <f t="shared" si="12"/>
        <v>18.9</v>
      </c>
      <c r="R13" s="82">
        <f t="shared" si="12"/>
        <v>310000</v>
      </c>
      <c r="S13" s="82">
        <f t="shared" si="12"/>
        <v>31</v>
      </c>
      <c r="T13" s="82">
        <f t="shared" si="12"/>
        <v>499000</v>
      </c>
      <c r="U13" s="82">
        <f t="shared" si="12"/>
        <v>49.9</v>
      </c>
      <c r="V13" s="81"/>
    </row>
    <row r="14" ht="32.25" customHeight="1" spans="1:22">
      <c r="A14" s="84" t="s">
        <v>144</v>
      </c>
      <c r="B14" s="54" t="s">
        <v>82</v>
      </c>
      <c r="C14" s="85"/>
      <c r="D14" s="86"/>
      <c r="E14" s="23"/>
      <c r="F14" s="23"/>
      <c r="G14" s="87"/>
      <c r="H14" s="23"/>
      <c r="I14" s="87"/>
      <c r="J14" s="93"/>
      <c r="K14" s="88"/>
      <c r="L14" s="88"/>
      <c r="M14" s="88"/>
      <c r="N14" s="88"/>
      <c r="O14" s="88"/>
      <c r="P14" s="88"/>
      <c r="Q14" s="23">
        <f t="shared" ref="Q14:U14" si="13">ROUND(P14/10000,2)</f>
        <v>0</v>
      </c>
      <c r="R14" s="88"/>
      <c r="S14" s="23">
        <f t="shared" si="13"/>
        <v>0</v>
      </c>
      <c r="T14" s="82"/>
      <c r="U14" s="23">
        <f t="shared" si="13"/>
        <v>0</v>
      </c>
      <c r="V14" s="79"/>
    </row>
    <row r="15" ht="27" customHeight="1" spans="1:22">
      <c r="A15" s="78">
        <v>25</v>
      </c>
      <c r="B15" s="79" t="s">
        <v>35</v>
      </c>
      <c r="C15" s="88"/>
      <c r="D15" s="80"/>
      <c r="E15" s="23">
        <v>10</v>
      </c>
      <c r="F15" s="23"/>
      <c r="G15" s="87"/>
      <c r="H15" s="23"/>
      <c r="I15" s="87"/>
      <c r="J15" s="87" t="s">
        <v>21</v>
      </c>
      <c r="K15" s="88"/>
      <c r="L15" s="94" t="s">
        <v>210</v>
      </c>
      <c r="M15" s="94"/>
      <c r="N15" s="94">
        <v>100000</v>
      </c>
      <c r="O15" s="94">
        <f>N15</f>
        <v>100000</v>
      </c>
      <c r="P15" s="88"/>
      <c r="Q15" s="23">
        <f t="shared" ref="Q15:U15" si="14">ROUND(P15/10000,2)</f>
        <v>0</v>
      </c>
      <c r="R15" s="88">
        <v>100000</v>
      </c>
      <c r="S15" s="23">
        <f t="shared" si="14"/>
        <v>10</v>
      </c>
      <c r="T15" s="23">
        <f t="shared" ref="T15:T18" si="15">R15+P15</f>
        <v>100000</v>
      </c>
      <c r="U15" s="23">
        <f t="shared" si="14"/>
        <v>10</v>
      </c>
      <c r="V15" s="79"/>
    </row>
    <row r="16" ht="27" customHeight="1" spans="1:22">
      <c r="A16" s="78">
        <v>26</v>
      </c>
      <c r="B16" s="79" t="s">
        <v>49</v>
      </c>
      <c r="C16" s="88"/>
      <c r="D16" s="80"/>
      <c r="E16" s="23">
        <f>[1]以奖代补!$L$6</f>
        <v>40</v>
      </c>
      <c r="F16" s="23"/>
      <c r="G16" s="87"/>
      <c r="H16" s="23"/>
      <c r="I16" s="87">
        <v>255</v>
      </c>
      <c r="J16" s="87" t="s">
        <v>21</v>
      </c>
      <c r="K16" s="88"/>
      <c r="L16" s="94" t="s">
        <v>155</v>
      </c>
      <c r="M16" s="94"/>
      <c r="N16" s="94"/>
      <c r="O16" s="94"/>
      <c r="P16" s="88"/>
      <c r="Q16" s="23">
        <f t="shared" ref="Q16:U16" si="16">ROUND(P16/10000,2)</f>
        <v>0</v>
      </c>
      <c r="R16" s="88">
        <v>400000</v>
      </c>
      <c r="S16" s="23">
        <f t="shared" si="16"/>
        <v>40</v>
      </c>
      <c r="T16" s="23">
        <f t="shared" si="15"/>
        <v>400000</v>
      </c>
      <c r="U16" s="23">
        <f t="shared" si="16"/>
        <v>40</v>
      </c>
      <c r="V16" s="79" t="s">
        <v>351</v>
      </c>
    </row>
    <row r="17" ht="27" customHeight="1" spans="1:22">
      <c r="A17" s="78">
        <v>27</v>
      </c>
      <c r="B17" s="79" t="s">
        <v>352</v>
      </c>
      <c r="C17" s="88"/>
      <c r="D17" s="80"/>
      <c r="E17" s="23">
        <v>10</v>
      </c>
      <c r="F17" s="23"/>
      <c r="G17" s="87"/>
      <c r="H17" s="23"/>
      <c r="I17" s="87"/>
      <c r="J17" s="87" t="s">
        <v>21</v>
      </c>
      <c r="K17" s="88"/>
      <c r="L17" s="94" t="s">
        <v>210</v>
      </c>
      <c r="M17" s="94"/>
      <c r="N17" s="94"/>
      <c r="O17" s="94"/>
      <c r="P17" s="88"/>
      <c r="Q17" s="23">
        <f t="shared" ref="Q17:U17" si="17">ROUND(P17/10000,2)</f>
        <v>0</v>
      </c>
      <c r="R17" s="88">
        <v>100000</v>
      </c>
      <c r="S17" s="23">
        <f t="shared" si="17"/>
        <v>10</v>
      </c>
      <c r="T17" s="23">
        <f t="shared" si="15"/>
        <v>100000</v>
      </c>
      <c r="U17" s="23">
        <f t="shared" si="17"/>
        <v>10</v>
      </c>
      <c r="V17" s="79"/>
    </row>
    <row r="18" customHeight="1" spans="1:22">
      <c r="A18" s="78"/>
      <c r="B18" s="57" t="s">
        <v>83</v>
      </c>
      <c r="C18" s="85">
        <f>SUM(C15:C15)</f>
        <v>0</v>
      </c>
      <c r="D18" s="89"/>
      <c r="E18" s="85">
        <f t="shared" ref="E18:P18" si="18">SUM(E15:E17)</f>
        <v>60</v>
      </c>
      <c r="F18" s="85">
        <f t="shared" si="18"/>
        <v>0</v>
      </c>
      <c r="G18" s="85">
        <f t="shared" si="18"/>
        <v>0</v>
      </c>
      <c r="H18" s="85">
        <f t="shared" si="18"/>
        <v>0</v>
      </c>
      <c r="I18" s="95">
        <f t="shared" si="18"/>
        <v>255</v>
      </c>
      <c r="J18" s="85">
        <f t="shared" si="18"/>
        <v>0</v>
      </c>
      <c r="K18" s="85">
        <f t="shared" si="18"/>
        <v>0</v>
      </c>
      <c r="L18" s="85">
        <f t="shared" si="18"/>
        <v>0</v>
      </c>
      <c r="M18" s="85">
        <f t="shared" si="18"/>
        <v>0</v>
      </c>
      <c r="N18" s="85">
        <f t="shared" si="18"/>
        <v>100000</v>
      </c>
      <c r="O18" s="85">
        <f t="shared" si="18"/>
        <v>100000</v>
      </c>
      <c r="P18" s="85">
        <f t="shared" si="18"/>
        <v>0</v>
      </c>
      <c r="Q18" s="23">
        <f t="shared" ref="Q18:U18" si="19">ROUND(P18/10000,2)</f>
        <v>0</v>
      </c>
      <c r="R18" s="85">
        <f>SUM(R15:R17)</f>
        <v>600000</v>
      </c>
      <c r="S18" s="23">
        <f t="shared" si="19"/>
        <v>60</v>
      </c>
      <c r="T18" s="85">
        <f t="shared" si="15"/>
        <v>600000</v>
      </c>
      <c r="U18" s="23">
        <f t="shared" si="19"/>
        <v>60</v>
      </c>
      <c r="V18" s="79"/>
    </row>
    <row r="19" customHeight="1" spans="5:5">
      <c r="E19" s="90"/>
    </row>
    <row r="20" customHeight="1" spans="16:18">
      <c r="P20" s="63" t="e">
        <f>#REF!/10000</f>
        <v>#REF!</v>
      </c>
      <c r="R20" s="63" t="e">
        <f>#REF!/10000</f>
        <v>#REF!</v>
      </c>
    </row>
  </sheetData>
  <mergeCells count="16">
    <mergeCell ref="A1:V1"/>
    <mergeCell ref="K3:L3"/>
    <mergeCell ref="M3:O3"/>
    <mergeCell ref="P3:T3"/>
    <mergeCell ref="A3:A4"/>
    <mergeCell ref="A8:A10"/>
    <mergeCell ref="B3:B4"/>
    <mergeCell ref="C3:C4"/>
    <mergeCell ref="D3:D4"/>
    <mergeCell ref="E3:E4"/>
    <mergeCell ref="F3:F4"/>
    <mergeCell ref="G3:G4"/>
    <mergeCell ref="H3:H4"/>
    <mergeCell ref="I3:I4"/>
    <mergeCell ref="J3:J4"/>
    <mergeCell ref="V3:V4"/>
  </mergeCells>
  <pageMargins left="0.66" right="0.078740157480315" top="0.64" bottom="0.58" header="0.21" footer="0.4"/>
  <pageSetup paperSize="9" scale="80" fitToHeight="0" orientation="landscape"/>
  <headerFooter alignWithMargins="0">
    <oddFooter>&amp;C第 &amp;P 页，共 &amp;N 页</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selection activeCell="H11" sqref="H11"/>
    </sheetView>
  </sheetViews>
  <sheetFormatPr defaultColWidth="9" defaultRowHeight="13.5" outlineLevelCol="7"/>
  <cols>
    <col min="1" max="1" width="29.3333333333333" customWidth="1"/>
  </cols>
  <sheetData>
    <row r="1" spans="1:1">
      <c r="A1" s="48" t="s">
        <v>169</v>
      </c>
    </row>
    <row r="2" spans="1:1">
      <c r="A2" s="48" t="s">
        <v>173</v>
      </c>
    </row>
    <row r="3" spans="1:1">
      <c r="A3" s="49" t="s">
        <v>174</v>
      </c>
    </row>
    <row r="4" spans="1:1">
      <c r="A4" s="50" t="s">
        <v>32</v>
      </c>
    </row>
    <row r="5" spans="1:1">
      <c r="A5" s="48" t="s">
        <v>23</v>
      </c>
    </row>
    <row r="6" spans="1:1">
      <c r="A6" s="48" t="s">
        <v>19</v>
      </c>
    </row>
    <row r="7" spans="1:1">
      <c r="A7" s="51" t="s">
        <v>15</v>
      </c>
    </row>
    <row r="8" spans="1:1">
      <c r="A8" s="48" t="s">
        <v>25</v>
      </c>
    </row>
    <row r="9" spans="1:1">
      <c r="A9" s="48" t="s">
        <v>96</v>
      </c>
    </row>
    <row r="10" spans="1:1">
      <c r="A10" s="48" t="s">
        <v>12</v>
      </c>
    </row>
    <row r="11" spans="1:8">
      <c r="A11" s="48" t="s">
        <v>99</v>
      </c>
      <c r="H11">
        <v>8000</v>
      </c>
    </row>
    <row r="12" spans="1:8">
      <c r="A12" s="50" t="s">
        <v>26</v>
      </c>
      <c r="H12">
        <v>720</v>
      </c>
    </row>
    <row r="13" spans="1:8">
      <c r="A13" s="48" t="s">
        <v>103</v>
      </c>
      <c r="H13">
        <f>H11*H12</f>
        <v>5760000</v>
      </c>
    </row>
    <row r="14" spans="1:8">
      <c r="A14" s="50" t="s">
        <v>76</v>
      </c>
      <c r="H14">
        <f>H13/10000</f>
        <v>576</v>
      </c>
    </row>
    <row r="15" spans="1:1">
      <c r="A15" s="50" t="s">
        <v>70</v>
      </c>
    </row>
    <row r="16" spans="1:1">
      <c r="A16" s="48" t="s">
        <v>55</v>
      </c>
    </row>
    <row r="17" spans="1:1">
      <c r="A17" s="48" t="s">
        <v>110</v>
      </c>
    </row>
    <row r="18" spans="1:1">
      <c r="A18" s="48" t="s">
        <v>28</v>
      </c>
    </row>
    <row r="19" ht="24" spans="1:1">
      <c r="A19" s="52" t="s">
        <v>353</v>
      </c>
    </row>
    <row r="20" spans="1:1">
      <c r="A20" s="52" t="s">
        <v>73</v>
      </c>
    </row>
    <row r="21" ht="27" spans="1:1">
      <c r="A21" s="50" t="s">
        <v>195</v>
      </c>
    </row>
    <row r="22" spans="1:1">
      <c r="A22" s="50" t="s">
        <v>184</v>
      </c>
    </row>
    <row r="23" spans="1:1">
      <c r="A23" s="48" t="s">
        <v>185</v>
      </c>
    </row>
    <row r="24" spans="1:1">
      <c r="A24" s="48" t="s">
        <v>53</v>
      </c>
    </row>
    <row r="25" spans="1:1">
      <c r="A25" s="48" t="s">
        <v>186</v>
      </c>
    </row>
    <row r="26" ht="27" spans="1:1">
      <c r="A26" s="50" t="s">
        <v>193</v>
      </c>
    </row>
    <row r="27" spans="1:1">
      <c r="A27" s="48" t="s">
        <v>187</v>
      </c>
    </row>
    <row r="28" spans="1:1">
      <c r="A28" s="50" t="s">
        <v>188</v>
      </c>
    </row>
    <row r="29" ht="27" spans="1:1">
      <c r="A29" s="50" t="s">
        <v>189</v>
      </c>
    </row>
    <row r="30" spans="1:1">
      <c r="A30" s="48" t="s">
        <v>190</v>
      </c>
    </row>
    <row r="31" spans="1:1">
      <c r="A31" s="48" t="s">
        <v>303</v>
      </c>
    </row>
    <row r="32" spans="1:1">
      <c r="A32" s="48" t="s">
        <v>306</v>
      </c>
    </row>
    <row r="33" spans="1:1">
      <c r="A33" s="48" t="s">
        <v>52</v>
      </c>
    </row>
    <row r="34" ht="24" spans="1:1">
      <c r="A34" s="52" t="s">
        <v>74</v>
      </c>
    </row>
    <row r="35" spans="1:1">
      <c r="A35" s="52" t="s">
        <v>75</v>
      </c>
    </row>
    <row r="36" spans="1:1">
      <c r="A36" s="53" t="s">
        <v>199</v>
      </c>
    </row>
    <row r="37" spans="1:1">
      <c r="A37" s="48" t="s">
        <v>33</v>
      </c>
    </row>
    <row r="38" spans="1:1">
      <c r="A38" s="48" t="s">
        <v>33</v>
      </c>
    </row>
    <row r="39" spans="1:1">
      <c r="A39" s="48" t="s">
        <v>205</v>
      </c>
    </row>
    <row r="40" spans="1:1">
      <c r="A40" s="51" t="s">
        <v>46</v>
      </c>
    </row>
    <row r="41" spans="1:1">
      <c r="A41" s="51" t="s">
        <v>46</v>
      </c>
    </row>
    <row r="42" spans="1:1">
      <c r="A42" s="51" t="s">
        <v>207</v>
      </c>
    </row>
    <row r="43" ht="24" spans="1:1">
      <c r="A43" s="52" t="s">
        <v>80</v>
      </c>
    </row>
    <row r="44" spans="1:1">
      <c r="A44" s="52" t="s">
        <v>81</v>
      </c>
    </row>
    <row r="45" ht="24" spans="1:1">
      <c r="A45" s="54" t="s">
        <v>82</v>
      </c>
    </row>
    <row r="46" spans="1:1">
      <c r="A46" s="55" t="s">
        <v>208</v>
      </c>
    </row>
    <row r="47" spans="1:1">
      <c r="A47" s="55" t="s">
        <v>33</v>
      </c>
    </row>
    <row r="48" spans="1:1">
      <c r="A48" s="56" t="s">
        <v>209</v>
      </c>
    </row>
    <row r="49" ht="24" spans="1:1">
      <c r="A49" s="57" t="s">
        <v>83</v>
      </c>
    </row>
    <row r="50" spans="1:1">
      <c r="A50" s="52" t="s">
        <v>212</v>
      </c>
    </row>
    <row r="51" ht="24" spans="1:1">
      <c r="A51" s="56" t="s">
        <v>117</v>
      </c>
    </row>
  </sheetData>
  <pageMargins left="0.7" right="0.7" top="0.75" bottom="0.75" header="0.3" footer="0.3"/>
  <pageSetup paperSize="9" orientation="portrait" horizontalDpi="2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Z39"/>
  <sheetViews>
    <sheetView workbookViewId="0">
      <pane xSplit="3" ySplit="4" topLeftCell="F23" activePane="bottomRight" state="frozen"/>
      <selection/>
      <selection pane="topRight"/>
      <selection pane="bottomLeft"/>
      <selection pane="bottomRight" activeCell="A22" sqref="$A22:$XFD22"/>
    </sheetView>
  </sheetViews>
  <sheetFormatPr defaultColWidth="9.78333333333333" defaultRowHeight="21" customHeight="1"/>
  <cols>
    <col min="1" max="1" width="5.66666666666667" style="28" hidden="1" customWidth="1"/>
    <col min="2" max="2" width="9.78333333333333" style="28"/>
    <col min="3" max="3" width="25.8916666666667" style="30" customWidth="1"/>
    <col min="4" max="4" width="28.3333333333333" style="30" customWidth="1"/>
    <col min="5" max="5" width="9.78333333333333" style="28"/>
    <col min="6" max="6" width="17.4416666666667" style="28" customWidth="1"/>
    <col min="7" max="7" width="20.7833333333333" style="28" customWidth="1"/>
    <col min="8" max="8" width="9.78333333333333" style="28"/>
    <col min="9" max="9" width="9.78333333333333" style="30"/>
    <col min="10" max="10" width="12.3333333333333" style="31" customWidth="1"/>
    <col min="11" max="11" width="6.89166666666667" style="30" customWidth="1"/>
    <col min="12" max="12" width="6.10833333333333" style="28" customWidth="1"/>
    <col min="13" max="13" width="14.8916666666667" style="32" customWidth="1"/>
    <col min="14" max="14" width="11.3333333333333" style="28" customWidth="1"/>
    <col min="15" max="15" width="9.78333333333333" style="32"/>
    <col min="16" max="16" width="9.78333333333333" style="28"/>
    <col min="17" max="17" width="14" style="32"/>
    <col min="18" max="18" width="9.78333333333333" style="28"/>
    <col min="19" max="19" width="9.78333333333333" style="32"/>
    <col min="20" max="20" width="9.78333333333333" style="28"/>
    <col min="21" max="21" width="9.78333333333333" style="32"/>
    <col min="22" max="22" width="9.78333333333333" style="28"/>
    <col min="23" max="23" width="14" style="32"/>
    <col min="24" max="24" width="9.78333333333333" style="28"/>
    <col min="25" max="25" width="9.78333333333333" style="32"/>
    <col min="26" max="26" width="24.2166666666667" style="30" customWidth="1"/>
    <col min="27" max="16384" width="9.78333333333333" style="30"/>
  </cols>
  <sheetData>
    <row r="1" s="28" customFormat="1" ht="24.75" customHeight="1" spans="1:26">
      <c r="A1" s="33" t="s">
        <v>214</v>
      </c>
      <c r="B1" s="33"/>
      <c r="C1" s="33"/>
      <c r="D1" s="33"/>
      <c r="E1" s="33"/>
      <c r="F1" s="33"/>
      <c r="G1" s="33"/>
      <c r="H1" s="33"/>
      <c r="I1" s="33"/>
      <c r="J1" s="34"/>
      <c r="K1" s="33"/>
      <c r="L1" s="33"/>
      <c r="M1" s="33"/>
      <c r="N1" s="33"/>
      <c r="O1" s="33"/>
      <c r="P1" s="33"/>
      <c r="Q1" s="33"/>
      <c r="R1" s="33"/>
      <c r="S1" s="33"/>
      <c r="T1" s="33"/>
      <c r="U1" s="33"/>
      <c r="V1" s="33"/>
      <c r="W1" s="33"/>
      <c r="X1" s="33"/>
      <c r="Y1" s="33"/>
      <c r="Z1" s="33"/>
    </row>
    <row r="2" s="28" customFormat="1" customHeight="1" spans="10:26">
      <c r="J2" s="35"/>
      <c r="M2" s="36"/>
      <c r="O2" s="36"/>
      <c r="Q2" s="36"/>
      <c r="S2" s="36"/>
      <c r="U2" s="36"/>
      <c r="V2" s="42" t="s">
        <v>215</v>
      </c>
      <c r="W2" s="42"/>
      <c r="X2" s="42"/>
      <c r="Y2" s="42"/>
      <c r="Z2" s="42"/>
    </row>
    <row r="3" s="29" customFormat="1" customHeight="1" spans="1:26">
      <c r="A3" s="25" t="s">
        <v>216</v>
      </c>
      <c r="B3" s="24" t="s">
        <v>1</v>
      </c>
      <c r="C3" s="25" t="s">
        <v>2</v>
      </c>
      <c r="D3" s="25" t="s">
        <v>218</v>
      </c>
      <c r="E3" s="25" t="s">
        <v>219</v>
      </c>
      <c r="F3" s="25" t="s">
        <v>220</v>
      </c>
      <c r="G3" s="25" t="s">
        <v>221</v>
      </c>
      <c r="H3" s="25" t="s">
        <v>222</v>
      </c>
      <c r="I3" s="25" t="s">
        <v>223</v>
      </c>
      <c r="J3" s="27" t="s">
        <v>224</v>
      </c>
      <c r="K3" s="25"/>
      <c r="L3" s="25"/>
      <c r="M3" s="37" t="s">
        <v>225</v>
      </c>
      <c r="N3" s="38" t="s">
        <v>226</v>
      </c>
      <c r="O3" s="39"/>
      <c r="P3" s="39"/>
      <c r="Q3" s="39"/>
      <c r="R3" s="39"/>
      <c r="S3" s="43"/>
      <c r="T3" s="38" t="s">
        <v>227</v>
      </c>
      <c r="U3" s="39"/>
      <c r="V3" s="39"/>
      <c r="W3" s="39"/>
      <c r="X3" s="39"/>
      <c r="Y3" s="43"/>
      <c r="Z3" s="25" t="s">
        <v>166</v>
      </c>
    </row>
    <row r="4" s="29" customFormat="1" ht="44.25" customHeight="1" spans="1:26">
      <c r="A4" s="25"/>
      <c r="B4" s="26"/>
      <c r="C4" s="25"/>
      <c r="D4" s="25"/>
      <c r="E4" s="25"/>
      <c r="F4" s="25"/>
      <c r="G4" s="25"/>
      <c r="H4" s="25"/>
      <c r="I4" s="25"/>
      <c r="J4" s="27" t="s">
        <v>228</v>
      </c>
      <c r="K4" s="25" t="s">
        <v>229</v>
      </c>
      <c r="L4" s="25" t="s">
        <v>230</v>
      </c>
      <c r="M4" s="37"/>
      <c r="N4" s="25" t="s">
        <v>231</v>
      </c>
      <c r="O4" s="37" t="s">
        <v>232</v>
      </c>
      <c r="P4" s="25" t="s">
        <v>233</v>
      </c>
      <c r="Q4" s="37" t="s">
        <v>234</v>
      </c>
      <c r="R4" s="25" t="s">
        <v>235</v>
      </c>
      <c r="S4" s="37" t="s">
        <v>236</v>
      </c>
      <c r="T4" s="25" t="s">
        <v>237</v>
      </c>
      <c r="U4" s="37" t="s">
        <v>238</v>
      </c>
      <c r="V4" s="25" t="s">
        <v>233</v>
      </c>
      <c r="W4" s="37" t="s">
        <v>234</v>
      </c>
      <c r="X4" s="25" t="s">
        <v>235</v>
      </c>
      <c r="Y4" s="37" t="s">
        <v>236</v>
      </c>
      <c r="Z4" s="25"/>
    </row>
    <row r="5" ht="26.55" customHeight="1" spans="1:26">
      <c r="A5" s="15">
        <v>1</v>
      </c>
      <c r="B5" s="15">
        <v>1</v>
      </c>
      <c r="C5" s="16" t="s">
        <v>37</v>
      </c>
      <c r="D5" s="16" t="s">
        <v>354</v>
      </c>
      <c r="E5" s="15" t="s">
        <v>355</v>
      </c>
      <c r="F5" s="15">
        <v>13153541222</v>
      </c>
      <c r="G5" s="15" t="s">
        <v>271</v>
      </c>
      <c r="H5" s="15" t="s">
        <v>356</v>
      </c>
      <c r="I5" s="16" t="s">
        <v>250</v>
      </c>
      <c r="J5" s="20">
        <f>323.9+70+227.2+30.69</f>
        <v>651.79</v>
      </c>
      <c r="K5" s="16">
        <v>0</v>
      </c>
      <c r="L5" s="15">
        <v>60</v>
      </c>
      <c r="M5" s="40">
        <v>60</v>
      </c>
      <c r="N5" s="15">
        <v>21</v>
      </c>
      <c r="O5" s="40">
        <v>4.2</v>
      </c>
      <c r="P5" s="15">
        <v>21</v>
      </c>
      <c r="Q5" s="40">
        <v>4.2</v>
      </c>
      <c r="R5" s="15"/>
      <c r="S5" s="40"/>
      <c r="T5" s="15">
        <v>21</v>
      </c>
      <c r="U5" s="40">
        <v>2.1</v>
      </c>
      <c r="V5" s="15">
        <v>21</v>
      </c>
      <c r="W5" s="40">
        <v>2.1</v>
      </c>
      <c r="X5" s="15"/>
      <c r="Y5" s="40"/>
      <c r="Z5" s="44"/>
    </row>
    <row r="6" ht="26.55" customHeight="1" spans="1:26">
      <c r="A6" s="15">
        <v>2</v>
      </c>
      <c r="B6" s="15">
        <v>2</v>
      </c>
      <c r="C6" s="16" t="s">
        <v>38</v>
      </c>
      <c r="D6" s="16" t="s">
        <v>357</v>
      </c>
      <c r="E6" s="15" t="s">
        <v>358</v>
      </c>
      <c r="F6" s="15">
        <v>18605350800</v>
      </c>
      <c r="G6" s="15" t="s">
        <v>271</v>
      </c>
      <c r="H6" s="15" t="s">
        <v>356</v>
      </c>
      <c r="I6" s="16" t="s">
        <v>250</v>
      </c>
      <c r="J6" s="20">
        <v>947.76</v>
      </c>
      <c r="K6" s="16">
        <v>0</v>
      </c>
      <c r="L6" s="15">
        <v>68</v>
      </c>
      <c r="M6" s="40">
        <v>123</v>
      </c>
      <c r="N6" s="15">
        <v>31</v>
      </c>
      <c r="O6" s="40">
        <v>6.2</v>
      </c>
      <c r="P6" s="15">
        <v>31</v>
      </c>
      <c r="Q6" s="40">
        <v>6.2</v>
      </c>
      <c r="R6" s="15"/>
      <c r="S6" s="40"/>
      <c r="T6" s="15">
        <v>31</v>
      </c>
      <c r="U6" s="40">
        <v>3.1</v>
      </c>
      <c r="V6" s="15">
        <v>31</v>
      </c>
      <c r="W6" s="40">
        <v>3.1</v>
      </c>
      <c r="X6" s="15"/>
      <c r="Y6" s="40"/>
      <c r="Z6" s="44"/>
    </row>
    <row r="7" customHeight="1" spans="1:26">
      <c r="A7" s="15">
        <v>21</v>
      </c>
      <c r="B7" s="15">
        <v>3</v>
      </c>
      <c r="C7" s="16" t="s">
        <v>10</v>
      </c>
      <c r="D7" s="16" t="s">
        <v>359</v>
      </c>
      <c r="E7" s="15" t="s">
        <v>360</v>
      </c>
      <c r="F7" s="15">
        <v>13853511728</v>
      </c>
      <c r="G7" s="15" t="s">
        <v>241</v>
      </c>
      <c r="H7" s="15" t="s">
        <v>242</v>
      </c>
      <c r="I7" s="16" t="s">
        <v>243</v>
      </c>
      <c r="J7" s="20">
        <v>1697.27</v>
      </c>
      <c r="K7" s="16">
        <v>0</v>
      </c>
      <c r="L7" s="15">
        <v>79</v>
      </c>
      <c r="M7" s="40">
        <v>500</v>
      </c>
      <c r="N7" s="15">
        <v>56</v>
      </c>
      <c r="O7" s="40">
        <v>25.2</v>
      </c>
      <c r="P7" s="15">
        <v>56</v>
      </c>
      <c r="Q7" s="40">
        <v>56.2</v>
      </c>
      <c r="R7" s="15"/>
      <c r="S7" s="40"/>
      <c r="T7" s="15">
        <v>56</v>
      </c>
      <c r="U7" s="40">
        <v>11.2</v>
      </c>
      <c r="V7" s="15">
        <v>56</v>
      </c>
      <c r="W7" s="40">
        <v>11.2</v>
      </c>
      <c r="X7" s="15"/>
      <c r="Y7" s="40"/>
      <c r="Z7" s="16"/>
    </row>
    <row r="8" ht="34.05" customHeight="1" spans="1:26">
      <c r="A8" s="15">
        <v>22</v>
      </c>
      <c r="B8" s="15">
        <v>4</v>
      </c>
      <c r="C8" s="16" t="s">
        <v>49</v>
      </c>
      <c r="D8" s="16" t="s">
        <v>361</v>
      </c>
      <c r="E8" s="15" t="s">
        <v>362</v>
      </c>
      <c r="F8" s="15" t="s">
        <v>363</v>
      </c>
      <c r="G8" s="15" t="s">
        <v>364</v>
      </c>
      <c r="H8" s="15" t="s">
        <v>242</v>
      </c>
      <c r="I8" s="16" t="s">
        <v>250</v>
      </c>
      <c r="J8" s="20">
        <v>12345</v>
      </c>
      <c r="K8" s="16">
        <v>0</v>
      </c>
      <c r="L8" s="15">
        <v>411</v>
      </c>
      <c r="M8" s="40">
        <v>4000</v>
      </c>
      <c r="N8" s="15">
        <v>411</v>
      </c>
      <c r="O8" s="40">
        <v>36.99</v>
      </c>
      <c r="P8" s="15">
        <v>411</v>
      </c>
      <c r="Q8" s="40">
        <v>36.99</v>
      </c>
      <c r="R8" s="15"/>
      <c r="S8" s="40"/>
      <c r="T8" s="15">
        <v>93</v>
      </c>
      <c r="U8" s="40">
        <v>7.44</v>
      </c>
      <c r="V8" s="15">
        <v>93</v>
      </c>
      <c r="W8" s="40">
        <v>7.44</v>
      </c>
      <c r="X8" s="15"/>
      <c r="Y8" s="40"/>
      <c r="Z8" s="16"/>
    </row>
    <row r="9" ht="26.55" customHeight="1" spans="1:26">
      <c r="A9" s="15">
        <v>3</v>
      </c>
      <c r="B9" s="15">
        <v>5</v>
      </c>
      <c r="C9" s="16" t="s">
        <v>11</v>
      </c>
      <c r="D9" s="16" t="s">
        <v>365</v>
      </c>
      <c r="E9" s="15" t="s">
        <v>366</v>
      </c>
      <c r="F9" s="15" t="s">
        <v>367</v>
      </c>
      <c r="G9" s="15" t="s">
        <v>241</v>
      </c>
      <c r="H9" s="15" t="s">
        <v>242</v>
      </c>
      <c r="I9" s="16" t="s">
        <v>250</v>
      </c>
      <c r="J9" s="20">
        <v>2801.06</v>
      </c>
      <c r="K9" s="16">
        <v>0</v>
      </c>
      <c r="L9" s="15">
        <v>93</v>
      </c>
      <c r="M9" s="40">
        <v>600</v>
      </c>
      <c r="N9" s="15">
        <v>93</v>
      </c>
      <c r="O9" s="40">
        <v>41.85</v>
      </c>
      <c r="P9" s="15">
        <v>93</v>
      </c>
      <c r="Q9" s="20">
        <v>41.85</v>
      </c>
      <c r="R9" s="15"/>
      <c r="S9" s="40"/>
      <c r="T9" s="15"/>
      <c r="U9" s="40"/>
      <c r="V9" s="15"/>
      <c r="W9" s="40"/>
      <c r="X9" s="15"/>
      <c r="Y9" s="40"/>
      <c r="Z9" s="44"/>
    </row>
    <row r="10" ht="26.55" customHeight="1" spans="1:26">
      <c r="A10" s="15">
        <v>4</v>
      </c>
      <c r="B10" s="15">
        <v>6</v>
      </c>
      <c r="C10" s="16" t="s">
        <v>39</v>
      </c>
      <c r="D10" s="16" t="s">
        <v>304</v>
      </c>
      <c r="E10" s="15" t="s">
        <v>305</v>
      </c>
      <c r="F10" s="15" t="s">
        <v>368</v>
      </c>
      <c r="G10" s="15" t="s">
        <v>271</v>
      </c>
      <c r="H10" s="15" t="s">
        <v>356</v>
      </c>
      <c r="I10" s="16" t="s">
        <v>250</v>
      </c>
      <c r="J10" s="20">
        <v>1293.86</v>
      </c>
      <c r="K10" s="16">
        <v>0</v>
      </c>
      <c r="L10" s="15">
        <v>43</v>
      </c>
      <c r="M10" s="40">
        <v>200</v>
      </c>
      <c r="N10" s="15">
        <v>43</v>
      </c>
      <c r="O10" s="40">
        <v>8.6</v>
      </c>
      <c r="P10" s="15">
        <v>43</v>
      </c>
      <c r="Q10" s="40">
        <v>8.6</v>
      </c>
      <c r="R10" s="15"/>
      <c r="S10" s="40"/>
      <c r="T10" s="15">
        <v>43</v>
      </c>
      <c r="U10" s="40">
        <v>8.6</v>
      </c>
      <c r="V10" s="15">
        <v>43</v>
      </c>
      <c r="W10" s="40">
        <v>8.6</v>
      </c>
      <c r="X10" s="15"/>
      <c r="Y10" s="40"/>
      <c r="Z10" s="44"/>
    </row>
    <row r="11" ht="26.55" customHeight="1" spans="1:26">
      <c r="A11" s="15">
        <v>5</v>
      </c>
      <c r="B11" s="15">
        <v>7</v>
      </c>
      <c r="C11" s="16" t="s">
        <v>76</v>
      </c>
      <c r="D11" s="16" t="s">
        <v>272</v>
      </c>
      <c r="E11" s="15" t="s">
        <v>106</v>
      </c>
      <c r="F11" s="15">
        <v>15762211555</v>
      </c>
      <c r="G11" s="15" t="s">
        <v>369</v>
      </c>
      <c r="H11" s="15" t="s">
        <v>242</v>
      </c>
      <c r="I11" s="16" t="s">
        <v>250</v>
      </c>
      <c r="J11" s="20">
        <v>963</v>
      </c>
      <c r="K11" s="16">
        <v>0</v>
      </c>
      <c r="L11" s="15">
        <v>32</v>
      </c>
      <c r="M11" s="40">
        <v>20</v>
      </c>
      <c r="N11" s="15">
        <v>32</v>
      </c>
      <c r="O11" s="40">
        <v>1.28</v>
      </c>
      <c r="P11" s="15">
        <v>32</v>
      </c>
      <c r="Q11" s="40">
        <v>1.28</v>
      </c>
      <c r="R11" s="15"/>
      <c r="S11" s="40"/>
      <c r="T11" s="15">
        <v>32</v>
      </c>
      <c r="U11" s="40">
        <v>3.2</v>
      </c>
      <c r="V11" s="15">
        <v>32</v>
      </c>
      <c r="W11" s="40">
        <v>3.2</v>
      </c>
      <c r="X11" s="15"/>
      <c r="Y11" s="40"/>
      <c r="Z11" s="44"/>
    </row>
    <row r="12" ht="26.55" customHeight="1" spans="1:26">
      <c r="A12" s="15">
        <v>6</v>
      </c>
      <c r="B12" s="15">
        <v>8</v>
      </c>
      <c r="C12" s="16" t="s">
        <v>33</v>
      </c>
      <c r="D12" s="16" t="s">
        <v>370</v>
      </c>
      <c r="E12" s="15" t="s">
        <v>298</v>
      </c>
      <c r="F12" s="15" t="s">
        <v>299</v>
      </c>
      <c r="G12" s="15" t="s">
        <v>241</v>
      </c>
      <c r="H12" s="15" t="s">
        <v>242</v>
      </c>
      <c r="I12" s="16" t="s">
        <v>250</v>
      </c>
      <c r="J12" s="20">
        <v>6017.38</v>
      </c>
      <c r="K12" s="16">
        <v>1297</v>
      </c>
      <c r="L12" s="15">
        <v>200</v>
      </c>
      <c r="M12" s="40">
        <v>24000</v>
      </c>
      <c r="N12" s="15">
        <v>200</v>
      </c>
      <c r="O12" s="40">
        <v>196</v>
      </c>
      <c r="P12" s="15">
        <v>200</v>
      </c>
      <c r="Q12" s="40">
        <v>196</v>
      </c>
      <c r="R12" s="15"/>
      <c r="S12" s="40"/>
      <c r="T12" s="15"/>
      <c r="U12" s="40"/>
      <c r="V12" s="15"/>
      <c r="W12" s="40"/>
      <c r="X12" s="15"/>
      <c r="Y12" s="40"/>
      <c r="Z12" s="44"/>
    </row>
    <row r="13" ht="26.55" customHeight="1" spans="1:26">
      <c r="A13" s="15"/>
      <c r="B13" s="15">
        <v>9</v>
      </c>
      <c r="C13" s="16" t="s">
        <v>46</v>
      </c>
      <c r="D13" s="16" t="s">
        <v>371</v>
      </c>
      <c r="E13" s="15" t="s">
        <v>263</v>
      </c>
      <c r="F13" s="15">
        <v>15192247888</v>
      </c>
      <c r="G13" s="15" t="s">
        <v>369</v>
      </c>
      <c r="H13" s="15" t="s">
        <v>242</v>
      </c>
      <c r="I13" s="16" t="s">
        <v>250</v>
      </c>
      <c r="J13" s="20">
        <v>1300</v>
      </c>
      <c r="K13" s="16">
        <v>136</v>
      </c>
      <c r="L13" s="15">
        <v>87</v>
      </c>
      <c r="M13" s="40">
        <v>200</v>
      </c>
      <c r="N13" s="15">
        <v>43</v>
      </c>
      <c r="O13" s="40">
        <v>10.32</v>
      </c>
      <c r="P13" s="15">
        <v>43</v>
      </c>
      <c r="Q13" s="40">
        <v>10.32</v>
      </c>
      <c r="R13" s="15"/>
      <c r="S13" s="40"/>
      <c r="T13" s="15">
        <v>129</v>
      </c>
      <c r="U13" s="40">
        <v>5.16</v>
      </c>
      <c r="V13" s="15">
        <v>129</v>
      </c>
      <c r="W13" s="40">
        <v>5.16</v>
      </c>
      <c r="X13" s="15"/>
      <c r="Y13" s="40"/>
      <c r="Z13" s="44" t="s">
        <v>372</v>
      </c>
    </row>
    <row r="14" ht="60" spans="1:26">
      <c r="A14" s="15"/>
      <c r="B14" s="15">
        <v>10</v>
      </c>
      <c r="C14" s="16" t="s">
        <v>12</v>
      </c>
      <c r="D14" s="16" t="s">
        <v>373</v>
      </c>
      <c r="E14" s="15" t="s">
        <v>98</v>
      </c>
      <c r="F14" s="15">
        <v>15954510199</v>
      </c>
      <c r="G14" s="15" t="s">
        <v>268</v>
      </c>
      <c r="H14" s="15" t="s">
        <v>242</v>
      </c>
      <c r="I14" s="16" t="s">
        <v>250</v>
      </c>
      <c r="J14" s="20">
        <v>2280</v>
      </c>
      <c r="K14" s="16">
        <v>74</v>
      </c>
      <c r="L14" s="15">
        <v>76</v>
      </c>
      <c r="M14" s="40">
        <v>500</v>
      </c>
      <c r="N14" s="15">
        <v>76</v>
      </c>
      <c r="O14" s="40">
        <v>34.2</v>
      </c>
      <c r="P14" s="15">
        <v>76</v>
      </c>
      <c r="Q14" s="40">
        <v>34.2</v>
      </c>
      <c r="R14" s="15"/>
      <c r="S14" s="40"/>
      <c r="T14" s="15">
        <v>76</v>
      </c>
      <c r="U14" s="40">
        <v>6.08</v>
      </c>
      <c r="V14" s="15">
        <v>76</v>
      </c>
      <c r="W14" s="40">
        <v>6.08</v>
      </c>
      <c r="X14" s="15"/>
      <c r="Y14" s="40"/>
      <c r="Z14" s="19" t="s">
        <v>374</v>
      </c>
    </row>
    <row r="15" ht="29.1" customHeight="1" spans="1:26">
      <c r="A15" s="15"/>
      <c r="B15" s="15">
        <v>11</v>
      </c>
      <c r="C15" s="16" t="s">
        <v>66</v>
      </c>
      <c r="D15" s="16" t="s">
        <v>375</v>
      </c>
      <c r="E15" s="15" t="s">
        <v>376</v>
      </c>
      <c r="F15" s="15">
        <v>18353548882</v>
      </c>
      <c r="G15" s="15" t="s">
        <v>241</v>
      </c>
      <c r="H15" s="15" t="s">
        <v>256</v>
      </c>
      <c r="I15" s="16" t="s">
        <v>250</v>
      </c>
      <c r="J15" s="20">
        <v>2219</v>
      </c>
      <c r="K15" s="16">
        <v>100</v>
      </c>
      <c r="L15" s="15">
        <v>56</v>
      </c>
      <c r="M15" s="40">
        <v>200</v>
      </c>
      <c r="N15" s="15">
        <v>56</v>
      </c>
      <c r="O15" s="40">
        <v>25.2</v>
      </c>
      <c r="P15" s="15">
        <v>56</v>
      </c>
      <c r="Q15" s="40">
        <v>25.2</v>
      </c>
      <c r="R15" s="15"/>
      <c r="S15" s="40"/>
      <c r="T15" s="15">
        <v>56</v>
      </c>
      <c r="U15" s="40">
        <v>4.48</v>
      </c>
      <c r="V15" s="15">
        <v>56</v>
      </c>
      <c r="W15" s="40">
        <v>4.48</v>
      </c>
      <c r="X15" s="15"/>
      <c r="Y15" s="40"/>
      <c r="Z15" s="44"/>
    </row>
    <row r="16" ht="40.95" customHeight="1" spans="1:26">
      <c r="A16" s="15"/>
      <c r="B16" s="15">
        <v>12</v>
      </c>
      <c r="C16" s="16" t="s">
        <v>67</v>
      </c>
      <c r="D16" s="16" t="s">
        <v>377</v>
      </c>
      <c r="E16" s="15" t="s">
        <v>378</v>
      </c>
      <c r="F16" s="15">
        <v>15254569583</v>
      </c>
      <c r="G16" s="15" t="s">
        <v>241</v>
      </c>
      <c r="H16" s="15" t="s">
        <v>242</v>
      </c>
      <c r="I16" s="21" t="s">
        <v>243</v>
      </c>
      <c r="J16" s="22">
        <v>13608.4</v>
      </c>
      <c r="K16" s="16"/>
      <c r="L16" s="15">
        <v>396</v>
      </c>
      <c r="M16" s="40">
        <v>4124.02</v>
      </c>
      <c r="N16" s="15">
        <v>396</v>
      </c>
      <c r="O16" s="40">
        <v>89.1</v>
      </c>
      <c r="P16" s="15">
        <v>396</v>
      </c>
      <c r="Q16" s="40">
        <v>89.1</v>
      </c>
      <c r="R16" s="15"/>
      <c r="S16" s="40"/>
      <c r="T16" s="15"/>
      <c r="U16" s="40"/>
      <c r="V16" s="15"/>
      <c r="W16" s="40"/>
      <c r="X16" s="15"/>
      <c r="Y16" s="40"/>
      <c r="Z16" s="44"/>
    </row>
    <row r="17" ht="29.25" customHeight="1" spans="1:26">
      <c r="A17" s="15"/>
      <c r="B17" s="15">
        <v>13</v>
      </c>
      <c r="C17" s="16" t="s">
        <v>15</v>
      </c>
      <c r="D17" s="16" t="s">
        <v>379</v>
      </c>
      <c r="E17" s="15" t="s">
        <v>125</v>
      </c>
      <c r="F17" s="15">
        <v>13506453908</v>
      </c>
      <c r="G17" s="15" t="s">
        <v>241</v>
      </c>
      <c r="H17" s="15" t="s">
        <v>256</v>
      </c>
      <c r="I17" s="16" t="s">
        <v>250</v>
      </c>
      <c r="J17" s="22">
        <v>1440</v>
      </c>
      <c r="K17" s="16"/>
      <c r="L17" s="15">
        <v>50</v>
      </c>
      <c r="M17" s="40">
        <v>500</v>
      </c>
      <c r="N17" s="15">
        <v>48</v>
      </c>
      <c r="O17" s="40">
        <v>21.6</v>
      </c>
      <c r="P17" s="15">
        <v>48</v>
      </c>
      <c r="Q17" s="40">
        <v>21.6</v>
      </c>
      <c r="R17" s="15"/>
      <c r="S17" s="40"/>
      <c r="T17" s="15">
        <v>134</v>
      </c>
      <c r="U17" s="40">
        <v>10.72</v>
      </c>
      <c r="V17" s="15">
        <v>134</v>
      </c>
      <c r="W17" s="40">
        <v>10.72</v>
      </c>
      <c r="X17" s="15"/>
      <c r="Y17" s="40"/>
      <c r="Z17" s="44"/>
    </row>
    <row r="18" ht="29.25" customHeight="1" spans="1:26">
      <c r="A18" s="15"/>
      <c r="B18" s="15">
        <v>14</v>
      </c>
      <c r="C18" s="16" t="s">
        <v>16</v>
      </c>
      <c r="D18" s="16" t="s">
        <v>380</v>
      </c>
      <c r="E18" s="15" t="s">
        <v>127</v>
      </c>
      <c r="F18" s="15">
        <v>18663887698</v>
      </c>
      <c r="G18" s="15" t="s">
        <v>268</v>
      </c>
      <c r="H18" s="15" t="s">
        <v>242</v>
      </c>
      <c r="I18" s="16" t="s">
        <v>250</v>
      </c>
      <c r="J18" s="22">
        <v>4024</v>
      </c>
      <c r="K18" s="16">
        <v>150</v>
      </c>
      <c r="L18" s="15">
        <v>134</v>
      </c>
      <c r="M18" s="40">
        <v>800</v>
      </c>
      <c r="N18" s="15">
        <v>134</v>
      </c>
      <c r="O18" s="40">
        <v>60.3</v>
      </c>
      <c r="P18" s="15">
        <v>134</v>
      </c>
      <c r="Q18" s="40">
        <v>60.3</v>
      </c>
      <c r="R18" s="15"/>
      <c r="S18" s="40"/>
      <c r="T18" s="15"/>
      <c r="U18" s="40"/>
      <c r="V18" s="15"/>
      <c r="W18" s="40"/>
      <c r="X18" s="15"/>
      <c r="Y18" s="40"/>
      <c r="Z18" s="44"/>
    </row>
    <row r="19" ht="36" customHeight="1" spans="1:26">
      <c r="A19" s="15"/>
      <c r="B19" s="15">
        <v>15</v>
      </c>
      <c r="C19" s="16" t="s">
        <v>17</v>
      </c>
      <c r="D19" s="16" t="s">
        <v>381</v>
      </c>
      <c r="E19" s="15" t="s">
        <v>129</v>
      </c>
      <c r="F19" s="15">
        <v>13805453366</v>
      </c>
      <c r="G19" s="15" t="s">
        <v>268</v>
      </c>
      <c r="H19" s="15" t="s">
        <v>242</v>
      </c>
      <c r="I19" s="16" t="s">
        <v>250</v>
      </c>
      <c r="J19" s="22">
        <v>1000</v>
      </c>
      <c r="K19" s="16"/>
      <c r="L19" s="15">
        <v>33</v>
      </c>
      <c r="M19" s="40">
        <v>120</v>
      </c>
      <c r="N19" s="15">
        <v>33</v>
      </c>
      <c r="O19" s="40">
        <v>14.85</v>
      </c>
      <c r="P19" s="15">
        <v>33</v>
      </c>
      <c r="Q19" s="40">
        <v>14.85</v>
      </c>
      <c r="R19" s="15"/>
      <c r="S19" s="40"/>
      <c r="T19" s="15">
        <v>33</v>
      </c>
      <c r="U19" s="40">
        <v>2.64</v>
      </c>
      <c r="V19" s="15">
        <v>33</v>
      </c>
      <c r="W19" s="40">
        <v>2.64</v>
      </c>
      <c r="X19" s="15"/>
      <c r="Y19" s="40"/>
      <c r="Z19" s="44"/>
    </row>
    <row r="20" ht="29.25" customHeight="1" spans="1:26">
      <c r="A20" s="15"/>
      <c r="B20" s="15">
        <v>16</v>
      </c>
      <c r="C20" s="16" t="s">
        <v>18</v>
      </c>
      <c r="D20" s="17" t="s">
        <v>382</v>
      </c>
      <c r="E20" s="18" t="s">
        <v>130</v>
      </c>
      <c r="F20" s="15">
        <v>15949964567</v>
      </c>
      <c r="G20" s="15" t="s">
        <v>241</v>
      </c>
      <c r="H20" s="15" t="s">
        <v>256</v>
      </c>
      <c r="I20" s="16" t="s">
        <v>250</v>
      </c>
      <c r="J20" s="20">
        <v>1262</v>
      </c>
      <c r="K20" s="16"/>
      <c r="L20" s="15">
        <v>42</v>
      </c>
      <c r="M20" s="40">
        <v>350</v>
      </c>
      <c r="N20" s="15">
        <v>42</v>
      </c>
      <c r="O20" s="40">
        <v>18.9</v>
      </c>
      <c r="P20" s="15">
        <v>42</v>
      </c>
      <c r="Q20" s="40">
        <v>18.9</v>
      </c>
      <c r="R20" s="15"/>
      <c r="S20" s="40"/>
      <c r="T20" s="15">
        <v>42</v>
      </c>
      <c r="U20" s="40">
        <v>3.36</v>
      </c>
      <c r="V20" s="15">
        <v>42</v>
      </c>
      <c r="W20" s="40">
        <v>3.36</v>
      </c>
      <c r="X20" s="15"/>
      <c r="Y20" s="40"/>
      <c r="Z20" s="45"/>
    </row>
    <row r="21" ht="52.05" customHeight="1" spans="1:26">
      <c r="A21" s="15"/>
      <c r="B21" s="15">
        <v>17</v>
      </c>
      <c r="C21" s="16" t="s">
        <v>19</v>
      </c>
      <c r="D21" s="16" t="s">
        <v>253</v>
      </c>
      <c r="E21" s="15" t="s">
        <v>91</v>
      </c>
      <c r="F21" s="15">
        <v>18663837916</v>
      </c>
      <c r="G21" s="15" t="s">
        <v>241</v>
      </c>
      <c r="H21" s="15" t="s">
        <v>256</v>
      </c>
      <c r="I21" s="16" t="s">
        <v>250</v>
      </c>
      <c r="J21" s="22">
        <v>600</v>
      </c>
      <c r="K21" s="16">
        <v>100</v>
      </c>
      <c r="L21" s="15">
        <v>20</v>
      </c>
      <c r="M21" s="40">
        <v>40</v>
      </c>
      <c r="N21" s="15">
        <v>20</v>
      </c>
      <c r="O21" s="40">
        <v>9</v>
      </c>
      <c r="P21" s="15">
        <v>20</v>
      </c>
      <c r="Q21" s="40">
        <v>9</v>
      </c>
      <c r="R21" s="15"/>
      <c r="S21" s="40"/>
      <c r="T21" s="15">
        <v>20</v>
      </c>
      <c r="U21" s="40">
        <v>7.2</v>
      </c>
      <c r="V21" s="15">
        <v>20</v>
      </c>
      <c r="W21" s="40">
        <v>7.2</v>
      </c>
      <c r="X21" s="15"/>
      <c r="Y21" s="40"/>
      <c r="Z21" s="46" t="s">
        <v>383</v>
      </c>
    </row>
    <row r="22" ht="36" customHeight="1" spans="1:26">
      <c r="A22" s="15"/>
      <c r="B22" s="15">
        <v>18</v>
      </c>
      <c r="C22" s="16" t="s">
        <v>22</v>
      </c>
      <c r="D22" s="16" t="s">
        <v>384</v>
      </c>
      <c r="E22" s="15" t="s">
        <v>132</v>
      </c>
      <c r="F22" s="15">
        <v>15065796876</v>
      </c>
      <c r="G22" s="15" t="s">
        <v>268</v>
      </c>
      <c r="H22" s="15" t="s">
        <v>242</v>
      </c>
      <c r="I22" s="16" t="s">
        <v>250</v>
      </c>
      <c r="J22" s="22">
        <v>1178.01</v>
      </c>
      <c r="K22" s="16"/>
      <c r="L22" s="15">
        <v>39</v>
      </c>
      <c r="M22" s="40">
        <v>300</v>
      </c>
      <c r="N22" s="15">
        <v>39</v>
      </c>
      <c r="O22" s="20">
        <v>17.55</v>
      </c>
      <c r="P22" s="15">
        <v>39</v>
      </c>
      <c r="Q22" s="20">
        <v>17.55</v>
      </c>
      <c r="R22" s="15"/>
      <c r="S22" s="40"/>
      <c r="T22" s="15">
        <v>39</v>
      </c>
      <c r="U22" s="40">
        <v>3.12</v>
      </c>
      <c r="V22" s="15">
        <v>39</v>
      </c>
      <c r="W22" s="40">
        <v>3.12</v>
      </c>
      <c r="X22" s="15"/>
      <c r="Y22" s="40"/>
      <c r="Z22" s="44"/>
    </row>
    <row r="23" ht="34.35" customHeight="1" spans="1:26">
      <c r="A23" s="15"/>
      <c r="B23" s="15">
        <v>19</v>
      </c>
      <c r="C23" s="16" t="s">
        <v>40</v>
      </c>
      <c r="D23" s="16" t="s">
        <v>385</v>
      </c>
      <c r="E23" s="15" t="s">
        <v>386</v>
      </c>
      <c r="F23" s="15">
        <v>15805453398</v>
      </c>
      <c r="G23" s="15" t="s">
        <v>271</v>
      </c>
      <c r="H23" s="15" t="s">
        <v>387</v>
      </c>
      <c r="I23" s="16" t="s">
        <v>250</v>
      </c>
      <c r="J23" s="20">
        <v>2219.68</v>
      </c>
      <c r="K23" s="16"/>
      <c r="L23" s="15">
        <v>73</v>
      </c>
      <c r="M23" s="40">
        <v>600</v>
      </c>
      <c r="N23" s="15">
        <v>73</v>
      </c>
      <c r="O23" s="40">
        <v>14.6</v>
      </c>
      <c r="P23" s="15">
        <v>73</v>
      </c>
      <c r="Q23" s="40">
        <v>14.6</v>
      </c>
      <c r="R23" s="15"/>
      <c r="S23" s="40"/>
      <c r="T23" s="15">
        <v>73</v>
      </c>
      <c r="U23" s="40">
        <v>2.92</v>
      </c>
      <c r="V23" s="15">
        <v>73</v>
      </c>
      <c r="W23" s="40">
        <v>2.92</v>
      </c>
      <c r="X23" s="15"/>
      <c r="Y23" s="40"/>
      <c r="Z23" s="44"/>
    </row>
    <row r="24" ht="27.9" customHeight="1" spans="1:26">
      <c r="A24" s="15"/>
      <c r="B24" s="15">
        <v>20</v>
      </c>
      <c r="C24" s="16" t="s">
        <v>68</v>
      </c>
      <c r="D24" s="16" t="s">
        <v>388</v>
      </c>
      <c r="E24" s="15" t="s">
        <v>389</v>
      </c>
      <c r="F24" s="15">
        <v>18653561861</v>
      </c>
      <c r="G24" s="15" t="s">
        <v>241</v>
      </c>
      <c r="H24" s="15" t="s">
        <v>256</v>
      </c>
      <c r="I24" s="16" t="s">
        <v>250</v>
      </c>
      <c r="J24" s="20">
        <v>4300</v>
      </c>
      <c r="K24" s="16"/>
      <c r="L24" s="15">
        <v>140</v>
      </c>
      <c r="M24" s="40">
        <v>400</v>
      </c>
      <c r="N24" s="15">
        <v>140</v>
      </c>
      <c r="O24" s="40">
        <v>63</v>
      </c>
      <c r="P24" s="15">
        <v>140</v>
      </c>
      <c r="Q24" s="40">
        <v>63</v>
      </c>
      <c r="R24" s="30"/>
      <c r="S24" s="40"/>
      <c r="T24" s="15">
        <v>140</v>
      </c>
      <c r="U24" s="40">
        <v>11.2</v>
      </c>
      <c r="V24" s="15">
        <v>140</v>
      </c>
      <c r="W24" s="40">
        <v>11.2</v>
      </c>
      <c r="X24" s="15"/>
      <c r="Y24" s="40"/>
      <c r="Z24" s="44"/>
    </row>
    <row r="25" ht="27" spans="1:26">
      <c r="A25" s="15"/>
      <c r="B25" s="15">
        <v>21</v>
      </c>
      <c r="C25" s="16" t="s">
        <v>23</v>
      </c>
      <c r="D25" s="16" t="s">
        <v>390</v>
      </c>
      <c r="E25" s="15" t="s">
        <v>251</v>
      </c>
      <c r="F25" s="15">
        <v>18615029005</v>
      </c>
      <c r="G25" s="15" t="s">
        <v>241</v>
      </c>
      <c r="H25" s="15" t="s">
        <v>242</v>
      </c>
      <c r="I25" s="16" t="s">
        <v>250</v>
      </c>
      <c r="J25" s="23">
        <v>3360.34</v>
      </c>
      <c r="K25" s="16"/>
      <c r="L25" s="15">
        <v>112</v>
      </c>
      <c r="M25" s="40">
        <v>2000</v>
      </c>
      <c r="P25" s="15"/>
      <c r="Q25" s="40"/>
      <c r="R25" s="15"/>
      <c r="S25" s="40"/>
      <c r="T25" s="15">
        <v>112</v>
      </c>
      <c r="U25" s="40">
        <v>8.96</v>
      </c>
      <c r="V25" s="15">
        <v>112</v>
      </c>
      <c r="W25" s="40">
        <v>8.96</v>
      </c>
      <c r="X25" s="15"/>
      <c r="Y25" s="40"/>
      <c r="Z25" s="44" t="s">
        <v>391</v>
      </c>
    </row>
    <row r="26" ht="40.05" customHeight="1" spans="1:26">
      <c r="A26" s="15"/>
      <c r="B26" s="15">
        <v>22</v>
      </c>
      <c r="C26" s="16" t="s">
        <v>24</v>
      </c>
      <c r="D26" s="16" t="s">
        <v>392</v>
      </c>
      <c r="E26" s="15" t="s">
        <v>133</v>
      </c>
      <c r="F26" s="15">
        <v>15853518181</v>
      </c>
      <c r="G26" s="15" t="s">
        <v>241</v>
      </c>
      <c r="H26" s="15" t="s">
        <v>242</v>
      </c>
      <c r="I26" s="16" t="s">
        <v>250</v>
      </c>
      <c r="J26" s="22">
        <v>630</v>
      </c>
      <c r="K26" s="16"/>
      <c r="L26" s="15">
        <v>21</v>
      </c>
      <c r="M26" s="40">
        <v>176</v>
      </c>
      <c r="N26" s="15"/>
      <c r="O26" s="40"/>
      <c r="P26" s="15"/>
      <c r="Q26" s="40"/>
      <c r="R26" s="15"/>
      <c r="S26" s="40"/>
      <c r="T26" s="15">
        <v>21</v>
      </c>
      <c r="U26" s="40">
        <v>1.68</v>
      </c>
      <c r="V26" s="15">
        <v>21</v>
      </c>
      <c r="W26" s="40">
        <v>1.68</v>
      </c>
      <c r="X26" s="15"/>
      <c r="Y26" s="40"/>
      <c r="Z26" s="44" t="s">
        <v>393</v>
      </c>
    </row>
    <row r="27" ht="34.95" customHeight="1" spans="1:26">
      <c r="A27" s="15"/>
      <c r="B27" s="15">
        <v>23</v>
      </c>
      <c r="C27" s="16" t="s">
        <v>25</v>
      </c>
      <c r="D27" s="16" t="s">
        <v>394</v>
      </c>
      <c r="E27" s="15" t="s">
        <v>95</v>
      </c>
      <c r="F27" s="15">
        <v>15908904922</v>
      </c>
      <c r="G27" s="15" t="s">
        <v>241</v>
      </c>
      <c r="H27" s="15" t="s">
        <v>242</v>
      </c>
      <c r="I27" s="16" t="s">
        <v>250</v>
      </c>
      <c r="J27" s="20">
        <v>1736</v>
      </c>
      <c r="K27" s="16"/>
      <c r="L27" s="15">
        <v>57</v>
      </c>
      <c r="M27" s="40">
        <v>480</v>
      </c>
      <c r="N27" s="15"/>
      <c r="O27" s="40"/>
      <c r="P27" s="15"/>
      <c r="Q27" s="40"/>
      <c r="R27" s="15"/>
      <c r="S27" s="40"/>
      <c r="T27" s="15">
        <v>76</v>
      </c>
      <c r="U27" s="40">
        <v>4.56</v>
      </c>
      <c r="V27" s="15">
        <v>76</v>
      </c>
      <c r="W27" s="40">
        <v>4.56</v>
      </c>
      <c r="X27" s="15"/>
      <c r="Y27" s="40"/>
      <c r="Z27" s="44" t="s">
        <v>395</v>
      </c>
    </row>
    <row r="28" ht="78" customHeight="1" spans="1:26">
      <c r="A28" s="15"/>
      <c r="B28" s="15">
        <v>24</v>
      </c>
      <c r="C28" s="16" t="s">
        <v>26</v>
      </c>
      <c r="D28" s="16" t="s">
        <v>264</v>
      </c>
      <c r="E28" s="15" t="s">
        <v>102</v>
      </c>
      <c r="F28" s="15">
        <v>13963859828</v>
      </c>
      <c r="G28" s="15" t="s">
        <v>241</v>
      </c>
      <c r="H28" s="15" t="s">
        <v>242</v>
      </c>
      <c r="I28" s="16" t="s">
        <v>250</v>
      </c>
      <c r="J28" s="20">
        <v>1650.49</v>
      </c>
      <c r="K28" s="16"/>
      <c r="L28" s="15">
        <v>55</v>
      </c>
      <c r="M28" s="40">
        <v>280</v>
      </c>
      <c r="N28" s="15">
        <v>55</v>
      </c>
      <c r="O28" s="40">
        <v>24.75</v>
      </c>
      <c r="P28" s="15">
        <v>55</v>
      </c>
      <c r="Q28" s="40">
        <v>24.75</v>
      </c>
      <c r="R28" s="40"/>
      <c r="S28" s="40"/>
      <c r="T28" s="15"/>
      <c r="U28" s="40"/>
      <c r="V28" s="15"/>
      <c r="W28" s="40"/>
      <c r="X28" s="15"/>
      <c r="Y28" s="40"/>
      <c r="Z28" s="44" t="s">
        <v>396</v>
      </c>
    </row>
    <row r="29" ht="96" spans="1:26">
      <c r="A29" s="15"/>
      <c r="B29" s="15">
        <v>25</v>
      </c>
      <c r="C29" s="19" t="s">
        <v>34</v>
      </c>
      <c r="D29" s="16" t="s">
        <v>397</v>
      </c>
      <c r="E29" s="15" t="s">
        <v>398</v>
      </c>
      <c r="F29" s="15">
        <v>18605457766</v>
      </c>
      <c r="G29" s="15" t="s">
        <v>268</v>
      </c>
      <c r="H29" s="15" t="s">
        <v>256</v>
      </c>
      <c r="I29" s="16" t="s">
        <v>399</v>
      </c>
      <c r="J29" s="20">
        <v>10942</v>
      </c>
      <c r="K29" s="16"/>
      <c r="L29" s="15">
        <v>328</v>
      </c>
      <c r="M29" s="40">
        <v>2000</v>
      </c>
      <c r="N29" s="15">
        <v>328</v>
      </c>
      <c r="O29" s="40">
        <v>177.12</v>
      </c>
      <c r="P29" s="15">
        <v>328</v>
      </c>
      <c r="Q29" s="40">
        <v>177.12</v>
      </c>
      <c r="R29" s="15"/>
      <c r="S29" s="40"/>
      <c r="T29" s="15"/>
      <c r="U29" s="40"/>
      <c r="V29" s="15"/>
      <c r="W29" s="40"/>
      <c r="X29" s="15"/>
      <c r="Y29" s="40"/>
      <c r="Z29" s="47" t="s">
        <v>400</v>
      </c>
    </row>
    <row r="30" ht="84" spans="1:26">
      <c r="A30" s="15"/>
      <c r="B30" s="15">
        <v>26</v>
      </c>
      <c r="C30" s="16" t="s">
        <v>51</v>
      </c>
      <c r="D30" s="16" t="s">
        <v>401</v>
      </c>
      <c r="E30" s="15" t="s">
        <v>402</v>
      </c>
      <c r="F30" s="15">
        <v>13793532988</v>
      </c>
      <c r="G30" s="15" t="s">
        <v>241</v>
      </c>
      <c r="H30" s="15" t="s">
        <v>242</v>
      </c>
      <c r="I30" s="16" t="s">
        <v>250</v>
      </c>
      <c r="J30" s="20">
        <v>2204.53</v>
      </c>
      <c r="K30" s="16">
        <v>30</v>
      </c>
      <c r="L30" s="15">
        <v>75</v>
      </c>
      <c r="M30" s="40">
        <v>5300</v>
      </c>
      <c r="N30" s="15">
        <v>75</v>
      </c>
      <c r="O30" s="40">
        <v>40.5</v>
      </c>
      <c r="P30" s="15">
        <v>75</v>
      </c>
      <c r="Q30" s="40">
        <v>40.5</v>
      </c>
      <c r="R30" s="15"/>
      <c r="S30" s="40"/>
      <c r="T30" s="15">
        <v>75</v>
      </c>
      <c r="U30" s="40">
        <v>56.25</v>
      </c>
      <c r="V30" s="15">
        <v>75</v>
      </c>
      <c r="W30" s="40">
        <v>56.25</v>
      </c>
      <c r="X30" s="15"/>
      <c r="Y30" s="40"/>
      <c r="Z30" s="47" t="s">
        <v>403</v>
      </c>
    </row>
    <row r="31" customHeight="1" spans="1:26">
      <c r="A31" s="15"/>
      <c r="B31" s="15"/>
      <c r="C31" s="16"/>
      <c r="D31" s="16"/>
      <c r="E31" s="15"/>
      <c r="F31" s="15"/>
      <c r="G31" s="15"/>
      <c r="H31" s="15"/>
      <c r="I31" s="16"/>
      <c r="J31" s="20"/>
      <c r="K31" s="16"/>
      <c r="L31" s="15"/>
      <c r="M31" s="40"/>
      <c r="N31" s="15"/>
      <c r="O31" s="41"/>
      <c r="P31" s="15"/>
      <c r="Q31" s="41"/>
      <c r="R31" s="15"/>
      <c r="S31" s="40"/>
      <c r="T31" s="15"/>
      <c r="U31" s="40"/>
      <c r="V31" s="15"/>
      <c r="W31" s="40"/>
      <c r="X31" s="15"/>
      <c r="Y31" s="40"/>
      <c r="Z31" s="16"/>
    </row>
    <row r="32" customHeight="1" spans="1:26">
      <c r="A32" s="15"/>
      <c r="B32" s="15"/>
      <c r="C32" s="16"/>
      <c r="D32" s="16"/>
      <c r="E32" s="15"/>
      <c r="F32" s="15"/>
      <c r="G32" s="15"/>
      <c r="H32" s="15"/>
      <c r="I32" s="16"/>
      <c r="J32" s="20"/>
      <c r="K32" s="16"/>
      <c r="L32" s="15"/>
      <c r="M32" s="40"/>
      <c r="N32" s="15"/>
      <c r="O32" s="40"/>
      <c r="P32" s="15"/>
      <c r="Q32" s="40"/>
      <c r="R32" s="15"/>
      <c r="S32" s="40"/>
      <c r="T32" s="15"/>
      <c r="U32" s="40"/>
      <c r="V32" s="15"/>
      <c r="W32" s="40"/>
      <c r="X32" s="15"/>
      <c r="Y32" s="40"/>
      <c r="Z32" s="16"/>
    </row>
    <row r="33" customHeight="1" spans="1:26">
      <c r="A33" s="15"/>
      <c r="B33" s="15"/>
      <c r="C33" s="16"/>
      <c r="D33" s="16"/>
      <c r="E33" s="15"/>
      <c r="F33" s="15"/>
      <c r="G33" s="15"/>
      <c r="H33" s="15"/>
      <c r="I33" s="16"/>
      <c r="J33" s="20"/>
      <c r="K33" s="16"/>
      <c r="L33" s="15"/>
      <c r="M33" s="40"/>
      <c r="N33" s="15"/>
      <c r="O33" s="40"/>
      <c r="P33" s="15"/>
      <c r="Q33" s="40"/>
      <c r="R33" s="15"/>
      <c r="S33" s="40"/>
      <c r="T33" s="15"/>
      <c r="U33" s="40"/>
      <c r="V33" s="15"/>
      <c r="W33" s="40"/>
      <c r="X33" s="15"/>
      <c r="Y33" s="40"/>
      <c r="Z33" s="16"/>
    </row>
    <row r="34" customHeight="1" spans="1:26">
      <c r="A34" s="15"/>
      <c r="B34" s="15"/>
      <c r="C34" s="16"/>
      <c r="D34" s="16"/>
      <c r="E34" s="15"/>
      <c r="F34" s="15"/>
      <c r="G34" s="15"/>
      <c r="H34" s="15"/>
      <c r="I34" s="16"/>
      <c r="J34" s="20"/>
      <c r="K34" s="16"/>
      <c r="L34" s="15"/>
      <c r="M34" s="40"/>
      <c r="N34" s="15"/>
      <c r="O34" s="40"/>
      <c r="P34" s="15"/>
      <c r="Q34" s="40"/>
      <c r="R34" s="15"/>
      <c r="S34" s="40"/>
      <c r="T34" s="15"/>
      <c r="U34" s="40"/>
      <c r="V34" s="15"/>
      <c r="W34" s="40"/>
      <c r="X34" s="15"/>
      <c r="Y34" s="40"/>
      <c r="Z34" s="16"/>
    </row>
    <row r="35" customHeight="1" spans="1:26">
      <c r="A35" s="15"/>
      <c r="B35" s="15"/>
      <c r="C35" s="16"/>
      <c r="D35" s="16"/>
      <c r="E35" s="15"/>
      <c r="F35" s="15"/>
      <c r="G35" s="15"/>
      <c r="H35" s="15"/>
      <c r="I35" s="16"/>
      <c r="J35" s="20"/>
      <c r="K35" s="16"/>
      <c r="L35" s="15"/>
      <c r="M35" s="40"/>
      <c r="N35" s="15"/>
      <c r="O35" s="40"/>
      <c r="P35" s="15"/>
      <c r="Q35" s="40"/>
      <c r="R35" s="15"/>
      <c r="S35" s="40"/>
      <c r="T35" s="15"/>
      <c r="U35" s="40"/>
      <c r="V35" s="15"/>
      <c r="W35" s="40"/>
      <c r="X35" s="15"/>
      <c r="Y35" s="40"/>
      <c r="Z35" s="16"/>
    </row>
    <row r="36" customHeight="1" spans="1:26">
      <c r="A36" s="15"/>
      <c r="B36" s="15"/>
      <c r="C36" s="16"/>
      <c r="D36" s="16"/>
      <c r="E36" s="15"/>
      <c r="F36" s="15"/>
      <c r="G36" s="15"/>
      <c r="H36" s="15"/>
      <c r="I36" s="16"/>
      <c r="J36" s="20"/>
      <c r="K36" s="16"/>
      <c r="L36" s="15"/>
      <c r="M36" s="40"/>
      <c r="N36" s="15"/>
      <c r="O36" s="40"/>
      <c r="P36" s="15"/>
      <c r="Q36" s="40"/>
      <c r="R36" s="15"/>
      <c r="S36" s="40"/>
      <c r="T36" s="15"/>
      <c r="U36" s="40"/>
      <c r="V36" s="15"/>
      <c r="W36" s="40"/>
      <c r="X36" s="15"/>
      <c r="Y36" s="40"/>
      <c r="Z36" s="16"/>
    </row>
    <row r="37" customHeight="1" spans="1:26">
      <c r="A37" s="15"/>
      <c r="B37" s="15"/>
      <c r="C37" s="16"/>
      <c r="D37" s="16"/>
      <c r="E37" s="15"/>
      <c r="F37" s="15"/>
      <c r="G37" s="15"/>
      <c r="H37" s="15"/>
      <c r="I37" s="16"/>
      <c r="J37" s="20"/>
      <c r="K37" s="16"/>
      <c r="L37" s="15"/>
      <c r="M37" s="40"/>
      <c r="N37" s="15"/>
      <c r="O37" s="40"/>
      <c r="P37" s="15"/>
      <c r="Q37" s="40"/>
      <c r="R37" s="15"/>
      <c r="S37" s="40"/>
      <c r="T37" s="15"/>
      <c r="U37" s="40"/>
      <c r="V37" s="15"/>
      <c r="W37" s="40"/>
      <c r="X37" s="15"/>
      <c r="Y37" s="40"/>
      <c r="Z37" s="16"/>
    </row>
    <row r="38" ht="19.95" customHeight="1" spans="1:26">
      <c r="A38" s="15"/>
      <c r="B38" s="15"/>
      <c r="C38" s="16"/>
      <c r="D38" s="16"/>
      <c r="E38" s="15"/>
      <c r="F38" s="15"/>
      <c r="G38" s="15"/>
      <c r="H38" s="15"/>
      <c r="I38" s="16"/>
      <c r="J38" s="20"/>
      <c r="K38" s="16"/>
      <c r="L38" s="15"/>
      <c r="M38" s="40"/>
      <c r="N38" s="15"/>
      <c r="O38" s="40"/>
      <c r="P38" s="15"/>
      <c r="Q38" s="40"/>
      <c r="R38" s="15"/>
      <c r="S38" s="40"/>
      <c r="T38" s="15"/>
      <c r="U38" s="40"/>
      <c r="V38" s="15"/>
      <c r="W38" s="40"/>
      <c r="X38" s="15"/>
      <c r="Y38" s="40"/>
      <c r="Z38" s="16"/>
    </row>
    <row r="39" customHeight="1" spans="1:26">
      <c r="A39" s="15"/>
      <c r="B39" s="15"/>
      <c r="C39" s="16"/>
      <c r="D39" s="16"/>
      <c r="E39" s="15"/>
      <c r="F39" s="15"/>
      <c r="G39" s="15"/>
      <c r="H39" s="15"/>
      <c r="I39" s="16"/>
      <c r="J39" s="20"/>
      <c r="K39" s="16"/>
      <c r="L39" s="15"/>
      <c r="M39" s="40"/>
      <c r="N39" s="15"/>
      <c r="O39" s="40"/>
      <c r="P39" s="15"/>
      <c r="Q39" s="40"/>
      <c r="R39" s="15"/>
      <c r="S39" s="40"/>
      <c r="T39" s="15"/>
      <c r="U39" s="40"/>
      <c r="V39" s="15"/>
      <c r="W39" s="40"/>
      <c r="X39" s="15"/>
      <c r="Y39" s="40"/>
      <c r="Z39" s="16"/>
    </row>
  </sheetData>
  <mergeCells count="16">
    <mergeCell ref="A1:Z1"/>
    <mergeCell ref="V2:Z2"/>
    <mergeCell ref="J3:L3"/>
    <mergeCell ref="N3:S3"/>
    <mergeCell ref="T3:Y3"/>
    <mergeCell ref="A3:A4"/>
    <mergeCell ref="B3:B4"/>
    <mergeCell ref="C3:C4"/>
    <mergeCell ref="D3:D4"/>
    <mergeCell ref="E3:E4"/>
    <mergeCell ref="F3:F4"/>
    <mergeCell ref="G3:G4"/>
    <mergeCell ref="H3:H4"/>
    <mergeCell ref="I3:I4"/>
    <mergeCell ref="M3:M4"/>
    <mergeCell ref="Z3:Z4"/>
  </mergeCells>
  <pageMargins left="0.75" right="0.75" top="1" bottom="1" header="0.5" footer="0.5"/>
  <pageSetup paperSize="9" orientation="portrait"/>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6"/>
  <sheetViews>
    <sheetView workbookViewId="0">
      <selection activeCell="J3" sqref="J3:J6"/>
    </sheetView>
  </sheetViews>
  <sheetFormatPr defaultColWidth="9" defaultRowHeight="13.5" outlineLevelRow="5"/>
  <cols>
    <col min="3" max="3" width="20.4416666666667" customWidth="1"/>
    <col min="10" max="10" width="13.5583333333333" customWidth="1"/>
  </cols>
  <sheetData>
    <row r="1" spans="2:12">
      <c r="B1" s="24" t="s">
        <v>1</v>
      </c>
      <c r="C1" s="25" t="s">
        <v>2</v>
      </c>
      <c r="D1" s="25" t="s">
        <v>218</v>
      </c>
      <c r="E1" s="25" t="s">
        <v>219</v>
      </c>
      <c r="F1" s="25" t="s">
        <v>220</v>
      </c>
      <c r="G1" s="25" t="s">
        <v>221</v>
      </c>
      <c r="H1" s="25" t="s">
        <v>222</v>
      </c>
      <c r="I1" s="25" t="s">
        <v>223</v>
      </c>
      <c r="J1" s="27" t="s">
        <v>224</v>
      </c>
      <c r="K1" s="25"/>
      <c r="L1" s="25"/>
    </row>
    <row r="2" spans="2:12">
      <c r="B2" s="26"/>
      <c r="C2" s="25"/>
      <c r="D2" s="25"/>
      <c r="E2" s="25"/>
      <c r="F2" s="25"/>
      <c r="G2" s="25"/>
      <c r="H2" s="25"/>
      <c r="I2" s="25"/>
      <c r="J2" s="27" t="s">
        <v>228</v>
      </c>
      <c r="K2" s="25" t="s">
        <v>229</v>
      </c>
      <c r="L2" s="25" t="s">
        <v>230</v>
      </c>
    </row>
    <row r="3" ht="40.5" spans="1:12">
      <c r="A3">
        <v>20</v>
      </c>
      <c r="B3" s="15">
        <v>1</v>
      </c>
      <c r="C3" s="16" t="s">
        <v>37</v>
      </c>
      <c r="D3" s="16" t="s">
        <v>354</v>
      </c>
      <c r="E3" s="15" t="s">
        <v>355</v>
      </c>
      <c r="F3" s="15">
        <v>13153541222</v>
      </c>
      <c r="G3" s="15" t="s">
        <v>271</v>
      </c>
      <c r="H3" s="15" t="s">
        <v>356</v>
      </c>
      <c r="I3" s="16" t="s">
        <v>250</v>
      </c>
      <c r="J3" s="20">
        <v>651.79</v>
      </c>
      <c r="K3" s="16">
        <v>0</v>
      </c>
      <c r="L3" s="15">
        <v>60</v>
      </c>
    </row>
    <row r="4" ht="27" spans="1:12">
      <c r="A4">
        <v>21</v>
      </c>
      <c r="B4" s="15">
        <v>2</v>
      </c>
      <c r="C4" s="16" t="s">
        <v>38</v>
      </c>
      <c r="D4" s="16" t="s">
        <v>357</v>
      </c>
      <c r="E4" s="15" t="s">
        <v>358</v>
      </c>
      <c r="F4" s="15">
        <v>18605350800</v>
      </c>
      <c r="G4" s="15" t="s">
        <v>271</v>
      </c>
      <c r="H4" s="15" t="s">
        <v>356</v>
      </c>
      <c r="I4" s="16" t="s">
        <v>250</v>
      </c>
      <c r="J4" s="20">
        <v>947.76</v>
      </c>
      <c r="K4" s="16">
        <v>0</v>
      </c>
      <c r="L4" s="15">
        <v>68</v>
      </c>
    </row>
    <row r="5" ht="27" spans="1:12">
      <c r="A5">
        <v>22</v>
      </c>
      <c r="B5" s="15">
        <v>6</v>
      </c>
      <c r="C5" s="16" t="s">
        <v>39</v>
      </c>
      <c r="D5" s="16" t="s">
        <v>304</v>
      </c>
      <c r="E5" s="15" t="s">
        <v>305</v>
      </c>
      <c r="F5" s="15" t="s">
        <v>368</v>
      </c>
      <c r="G5" s="15" t="s">
        <v>271</v>
      </c>
      <c r="H5" s="15" t="s">
        <v>356</v>
      </c>
      <c r="I5" s="16" t="s">
        <v>250</v>
      </c>
      <c r="J5" s="20">
        <v>1293.86</v>
      </c>
      <c r="K5" s="16">
        <v>0</v>
      </c>
      <c r="L5" s="15">
        <v>43</v>
      </c>
    </row>
    <row r="6" ht="54" spans="1:12">
      <c r="A6">
        <v>23</v>
      </c>
      <c r="B6" s="15">
        <v>19</v>
      </c>
      <c r="C6" s="16" t="s">
        <v>40</v>
      </c>
      <c r="D6" s="16" t="s">
        <v>385</v>
      </c>
      <c r="E6" s="15" t="s">
        <v>386</v>
      </c>
      <c r="F6" s="15">
        <v>15805453398</v>
      </c>
      <c r="G6" s="15" t="s">
        <v>271</v>
      </c>
      <c r="H6" s="15" t="s">
        <v>387</v>
      </c>
      <c r="I6" s="16" t="s">
        <v>250</v>
      </c>
      <c r="J6" s="20">
        <v>2219.68</v>
      </c>
      <c r="K6" s="16"/>
      <c r="L6" s="15">
        <v>73</v>
      </c>
    </row>
  </sheetData>
  <mergeCells count="9">
    <mergeCell ref="J1:L1"/>
    <mergeCell ref="B1:B2"/>
    <mergeCell ref="C1:C2"/>
    <mergeCell ref="D1:D2"/>
    <mergeCell ref="E1:E2"/>
    <mergeCell ref="F1:F2"/>
    <mergeCell ref="G1:G2"/>
    <mergeCell ref="H1:H2"/>
    <mergeCell ref="I1:I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19"/>
  <sheetViews>
    <sheetView workbookViewId="0">
      <selection activeCell="J1" sqref="J1:J19"/>
    </sheetView>
  </sheetViews>
  <sheetFormatPr defaultColWidth="9" defaultRowHeight="13.5"/>
  <cols>
    <col min="3" max="3" width="38.5583333333333" customWidth="1"/>
    <col min="10" max="10" width="17.4416666666667" customWidth="1"/>
  </cols>
  <sheetData>
    <row r="1" ht="40.5" spans="1:12">
      <c r="A1">
        <v>1</v>
      </c>
      <c r="B1" s="15">
        <v>3</v>
      </c>
      <c r="C1" s="16" t="s">
        <v>10</v>
      </c>
      <c r="D1" s="16" t="s">
        <v>359</v>
      </c>
      <c r="E1" s="15" t="s">
        <v>360</v>
      </c>
      <c r="F1" s="15">
        <v>13853511728</v>
      </c>
      <c r="G1" s="15" t="s">
        <v>241</v>
      </c>
      <c r="H1" s="15" t="s">
        <v>242</v>
      </c>
      <c r="I1" s="16" t="s">
        <v>243</v>
      </c>
      <c r="J1" s="20">
        <v>1697.27</v>
      </c>
      <c r="K1" s="16">
        <v>0</v>
      </c>
      <c r="L1" s="15">
        <v>79</v>
      </c>
    </row>
    <row r="2" ht="54" spans="1:12">
      <c r="A2">
        <v>2</v>
      </c>
      <c r="B2" s="15">
        <v>5</v>
      </c>
      <c r="C2" s="16" t="s">
        <v>11</v>
      </c>
      <c r="D2" s="16" t="s">
        <v>365</v>
      </c>
      <c r="E2" s="15" t="s">
        <v>366</v>
      </c>
      <c r="F2" s="15" t="s">
        <v>367</v>
      </c>
      <c r="G2" s="15" t="s">
        <v>241</v>
      </c>
      <c r="H2" s="15" t="s">
        <v>242</v>
      </c>
      <c r="I2" s="16" t="s">
        <v>250</v>
      </c>
      <c r="J2" s="20">
        <v>2801.06</v>
      </c>
      <c r="K2" s="16">
        <v>0</v>
      </c>
      <c r="L2" s="15">
        <v>93</v>
      </c>
    </row>
    <row r="3" ht="40.5" spans="1:12">
      <c r="A3">
        <v>3</v>
      </c>
      <c r="B3" s="15">
        <v>8</v>
      </c>
      <c r="C3" s="16" t="s">
        <v>33</v>
      </c>
      <c r="D3" s="16" t="s">
        <v>370</v>
      </c>
      <c r="E3" s="15" t="s">
        <v>298</v>
      </c>
      <c r="F3" s="15" t="s">
        <v>299</v>
      </c>
      <c r="G3" s="15" t="s">
        <v>241</v>
      </c>
      <c r="H3" s="15" t="s">
        <v>242</v>
      </c>
      <c r="I3" s="16" t="s">
        <v>250</v>
      </c>
      <c r="J3" s="20">
        <v>6017.38</v>
      </c>
      <c r="K3" s="16">
        <v>1297</v>
      </c>
      <c r="L3" s="15">
        <v>200</v>
      </c>
    </row>
    <row r="4" ht="27" spans="1:12">
      <c r="A4">
        <v>4</v>
      </c>
      <c r="B4" s="15">
        <v>10</v>
      </c>
      <c r="C4" s="16" t="s">
        <v>12</v>
      </c>
      <c r="D4" s="16" t="s">
        <v>373</v>
      </c>
      <c r="E4" s="15" t="s">
        <v>98</v>
      </c>
      <c r="F4" s="15">
        <v>15954510199</v>
      </c>
      <c r="G4" s="15" t="s">
        <v>268</v>
      </c>
      <c r="H4" s="15" t="s">
        <v>242</v>
      </c>
      <c r="I4" s="16" t="s">
        <v>250</v>
      </c>
      <c r="J4" s="20">
        <v>2280</v>
      </c>
      <c r="K4" s="16">
        <v>74</v>
      </c>
      <c r="L4" s="15">
        <v>76</v>
      </c>
    </row>
    <row r="5" ht="40.5" spans="1:12">
      <c r="A5">
        <v>5</v>
      </c>
      <c r="B5" s="15">
        <v>11</v>
      </c>
      <c r="C5" s="16" t="s">
        <v>66</v>
      </c>
      <c r="D5" s="16" t="s">
        <v>375</v>
      </c>
      <c r="E5" s="15" t="s">
        <v>376</v>
      </c>
      <c r="F5" s="15">
        <v>18353548882</v>
      </c>
      <c r="G5" s="15" t="s">
        <v>241</v>
      </c>
      <c r="H5" s="15" t="s">
        <v>256</v>
      </c>
      <c r="I5" s="16" t="s">
        <v>250</v>
      </c>
      <c r="J5" s="20">
        <v>2219</v>
      </c>
      <c r="K5" s="16">
        <v>100</v>
      </c>
      <c r="L5" s="15">
        <v>56</v>
      </c>
    </row>
    <row r="6" ht="27" spans="1:12">
      <c r="A6">
        <v>6</v>
      </c>
      <c r="B6" s="15">
        <v>12</v>
      </c>
      <c r="C6" s="16" t="s">
        <v>67</v>
      </c>
      <c r="D6" s="16" t="s">
        <v>377</v>
      </c>
      <c r="E6" s="15" t="s">
        <v>378</v>
      </c>
      <c r="F6" s="15">
        <v>15254569583</v>
      </c>
      <c r="G6" s="15" t="s">
        <v>241</v>
      </c>
      <c r="H6" s="15" t="s">
        <v>242</v>
      </c>
      <c r="I6" s="21" t="s">
        <v>243</v>
      </c>
      <c r="J6" s="22">
        <v>13608.4</v>
      </c>
      <c r="K6" s="16"/>
      <c r="L6" s="15">
        <v>396</v>
      </c>
    </row>
    <row r="7" ht="40.5" spans="1:12">
      <c r="A7">
        <v>7</v>
      </c>
      <c r="B7" s="15">
        <v>13</v>
      </c>
      <c r="C7" s="16" t="s">
        <v>15</v>
      </c>
      <c r="D7" s="16" t="s">
        <v>379</v>
      </c>
      <c r="E7" s="15" t="s">
        <v>125</v>
      </c>
      <c r="F7" s="15">
        <v>13506453908</v>
      </c>
      <c r="G7" s="15" t="s">
        <v>241</v>
      </c>
      <c r="H7" s="15" t="s">
        <v>256</v>
      </c>
      <c r="I7" s="16" t="s">
        <v>250</v>
      </c>
      <c r="J7" s="22">
        <v>1440</v>
      </c>
      <c r="K7" s="16"/>
      <c r="L7" s="15">
        <v>50</v>
      </c>
    </row>
    <row r="8" ht="40.5" spans="1:12">
      <c r="A8">
        <v>8</v>
      </c>
      <c r="B8" s="15">
        <v>14</v>
      </c>
      <c r="C8" s="16" t="s">
        <v>16</v>
      </c>
      <c r="D8" s="16" t="s">
        <v>380</v>
      </c>
      <c r="E8" s="15" t="s">
        <v>127</v>
      </c>
      <c r="F8" s="15">
        <v>18663887698</v>
      </c>
      <c r="G8" s="15" t="s">
        <v>268</v>
      </c>
      <c r="H8" s="15" t="s">
        <v>242</v>
      </c>
      <c r="I8" s="16" t="s">
        <v>250</v>
      </c>
      <c r="J8" s="22">
        <v>4024</v>
      </c>
      <c r="K8" s="16">
        <v>150</v>
      </c>
      <c r="L8" s="15">
        <v>134</v>
      </c>
    </row>
    <row r="9" ht="40.5" spans="1:12">
      <c r="A9">
        <v>9</v>
      </c>
      <c r="B9" s="15">
        <v>15</v>
      </c>
      <c r="C9" s="16" t="s">
        <v>17</v>
      </c>
      <c r="D9" s="16" t="s">
        <v>381</v>
      </c>
      <c r="E9" s="15" t="s">
        <v>129</v>
      </c>
      <c r="F9" s="15">
        <v>13805453366</v>
      </c>
      <c r="G9" s="15" t="s">
        <v>268</v>
      </c>
      <c r="H9" s="15" t="s">
        <v>242</v>
      </c>
      <c r="I9" s="16" t="s">
        <v>250</v>
      </c>
      <c r="J9" s="22">
        <v>1000</v>
      </c>
      <c r="K9" s="16"/>
      <c r="L9" s="15">
        <v>33</v>
      </c>
    </row>
    <row r="10" ht="42.75" spans="1:12">
      <c r="A10">
        <v>10</v>
      </c>
      <c r="B10" s="15">
        <v>16</v>
      </c>
      <c r="C10" s="16" t="s">
        <v>18</v>
      </c>
      <c r="D10" s="17" t="s">
        <v>382</v>
      </c>
      <c r="E10" s="18" t="s">
        <v>130</v>
      </c>
      <c r="F10" s="15">
        <v>15949964567</v>
      </c>
      <c r="G10" s="15" t="s">
        <v>241</v>
      </c>
      <c r="H10" s="15" t="s">
        <v>256</v>
      </c>
      <c r="I10" s="16" t="s">
        <v>250</v>
      </c>
      <c r="J10" s="20">
        <v>1262</v>
      </c>
      <c r="K10" s="16"/>
      <c r="L10" s="15">
        <v>42</v>
      </c>
    </row>
    <row r="11" ht="54" spans="1:12">
      <c r="A11">
        <v>11</v>
      </c>
      <c r="B11" s="15">
        <v>17</v>
      </c>
      <c r="C11" s="16" t="s">
        <v>19</v>
      </c>
      <c r="D11" s="16" t="s">
        <v>253</v>
      </c>
      <c r="E11" s="15" t="s">
        <v>91</v>
      </c>
      <c r="F11" s="15">
        <v>18663837916</v>
      </c>
      <c r="G11" s="15" t="s">
        <v>241</v>
      </c>
      <c r="H11" s="15" t="s">
        <v>256</v>
      </c>
      <c r="I11" s="16" t="s">
        <v>250</v>
      </c>
      <c r="J11" s="22">
        <v>600</v>
      </c>
      <c r="K11" s="16">
        <v>100</v>
      </c>
      <c r="L11" s="15">
        <v>20</v>
      </c>
    </row>
    <row r="12" ht="40.5" spans="1:12">
      <c r="A12">
        <v>12</v>
      </c>
      <c r="B12" s="15">
        <v>18</v>
      </c>
      <c r="C12" s="16" t="s">
        <v>22</v>
      </c>
      <c r="D12" s="16" t="s">
        <v>384</v>
      </c>
      <c r="E12" s="15" t="s">
        <v>132</v>
      </c>
      <c r="F12" s="15">
        <v>15065796876</v>
      </c>
      <c r="G12" s="15" t="s">
        <v>268</v>
      </c>
      <c r="H12" s="15" t="s">
        <v>242</v>
      </c>
      <c r="I12" s="16" t="s">
        <v>250</v>
      </c>
      <c r="J12" s="22">
        <v>1178.01</v>
      </c>
      <c r="K12" s="16"/>
      <c r="L12" s="15">
        <v>39</v>
      </c>
    </row>
    <row r="13" ht="54" spans="1:12">
      <c r="A13">
        <v>13</v>
      </c>
      <c r="B13" s="15">
        <v>20</v>
      </c>
      <c r="C13" s="16" t="s">
        <v>68</v>
      </c>
      <c r="D13" s="16" t="s">
        <v>388</v>
      </c>
      <c r="E13" s="15" t="s">
        <v>389</v>
      </c>
      <c r="F13" s="15">
        <v>18653561861</v>
      </c>
      <c r="G13" s="15" t="s">
        <v>241</v>
      </c>
      <c r="H13" s="15" t="s">
        <v>256</v>
      </c>
      <c r="I13" s="16" t="s">
        <v>250</v>
      </c>
      <c r="J13" s="20">
        <v>4300</v>
      </c>
      <c r="K13" s="16"/>
      <c r="L13" s="15">
        <v>140</v>
      </c>
    </row>
    <row r="14" ht="54" spans="1:12">
      <c r="A14">
        <v>14</v>
      </c>
      <c r="B14" s="15">
        <v>21</v>
      </c>
      <c r="C14" s="16" t="s">
        <v>23</v>
      </c>
      <c r="D14" s="16" t="s">
        <v>390</v>
      </c>
      <c r="E14" s="15" t="s">
        <v>251</v>
      </c>
      <c r="F14" s="15">
        <v>18615029005</v>
      </c>
      <c r="G14" s="15" t="s">
        <v>241</v>
      </c>
      <c r="H14" s="15" t="s">
        <v>242</v>
      </c>
      <c r="I14" s="16" t="s">
        <v>250</v>
      </c>
      <c r="J14" s="23">
        <v>3360.34</v>
      </c>
      <c r="K14" s="16"/>
      <c r="L14" s="15">
        <v>112</v>
      </c>
    </row>
    <row r="15" ht="40.5" spans="1:12">
      <c r="A15">
        <v>15</v>
      </c>
      <c r="B15" s="15">
        <v>22</v>
      </c>
      <c r="C15" s="16" t="s">
        <v>24</v>
      </c>
      <c r="D15" s="16" t="s">
        <v>392</v>
      </c>
      <c r="E15" s="15" t="s">
        <v>133</v>
      </c>
      <c r="F15" s="15">
        <v>15853518181</v>
      </c>
      <c r="G15" s="15" t="s">
        <v>241</v>
      </c>
      <c r="H15" s="15" t="s">
        <v>242</v>
      </c>
      <c r="I15" s="16" t="s">
        <v>250</v>
      </c>
      <c r="J15" s="22">
        <v>630</v>
      </c>
      <c r="K15" s="16"/>
      <c r="L15" s="15">
        <v>21</v>
      </c>
    </row>
    <row r="16" ht="40.5" spans="1:12">
      <c r="A16">
        <v>16</v>
      </c>
      <c r="B16" s="15">
        <v>23</v>
      </c>
      <c r="C16" s="16" t="s">
        <v>25</v>
      </c>
      <c r="D16" s="16" t="s">
        <v>394</v>
      </c>
      <c r="E16" s="15" t="s">
        <v>95</v>
      </c>
      <c r="F16" s="15">
        <v>15908904922</v>
      </c>
      <c r="G16" s="15" t="s">
        <v>241</v>
      </c>
      <c r="H16" s="15" t="s">
        <v>242</v>
      </c>
      <c r="I16" s="16" t="s">
        <v>250</v>
      </c>
      <c r="J16" s="20">
        <v>1736</v>
      </c>
      <c r="K16" s="16"/>
      <c r="L16" s="15">
        <v>57</v>
      </c>
    </row>
    <row r="17" ht="40.5" spans="1:12">
      <c r="A17">
        <v>17</v>
      </c>
      <c r="B17" s="15">
        <v>24</v>
      </c>
      <c r="C17" s="16" t="s">
        <v>26</v>
      </c>
      <c r="D17" s="16" t="s">
        <v>264</v>
      </c>
      <c r="E17" s="15" t="s">
        <v>102</v>
      </c>
      <c r="F17" s="15">
        <v>13963859828</v>
      </c>
      <c r="G17" s="15" t="s">
        <v>241</v>
      </c>
      <c r="H17" s="15" t="s">
        <v>242</v>
      </c>
      <c r="I17" s="16" t="s">
        <v>250</v>
      </c>
      <c r="J17" s="20">
        <v>1650.49</v>
      </c>
      <c r="K17" s="16"/>
      <c r="L17" s="15">
        <v>55</v>
      </c>
    </row>
    <row r="18" ht="40.5" spans="1:12">
      <c r="A18">
        <v>18</v>
      </c>
      <c r="B18" s="15">
        <v>25</v>
      </c>
      <c r="C18" s="19" t="s">
        <v>34</v>
      </c>
      <c r="D18" s="16" t="s">
        <v>397</v>
      </c>
      <c r="E18" s="15" t="s">
        <v>398</v>
      </c>
      <c r="F18" s="15">
        <v>18605457766</v>
      </c>
      <c r="G18" s="15" t="s">
        <v>268</v>
      </c>
      <c r="H18" s="15" t="s">
        <v>256</v>
      </c>
      <c r="I18" s="16" t="s">
        <v>399</v>
      </c>
      <c r="J18" s="20">
        <v>10942</v>
      </c>
      <c r="K18" s="16"/>
      <c r="L18" s="15">
        <v>328</v>
      </c>
    </row>
    <row r="19" ht="54" spans="1:12">
      <c r="A19">
        <v>19</v>
      </c>
      <c r="B19" s="15">
        <v>26</v>
      </c>
      <c r="C19" s="16" t="s">
        <v>51</v>
      </c>
      <c r="D19" s="16" t="s">
        <v>401</v>
      </c>
      <c r="E19" s="15" t="s">
        <v>402</v>
      </c>
      <c r="F19" s="15">
        <v>13793532988</v>
      </c>
      <c r="G19" s="15" t="s">
        <v>241</v>
      </c>
      <c r="H19" s="15" t="s">
        <v>242</v>
      </c>
      <c r="I19" s="16" t="s">
        <v>250</v>
      </c>
      <c r="J19" s="20">
        <v>2204.53</v>
      </c>
      <c r="K19" s="16">
        <v>30</v>
      </c>
      <c r="L19" s="15">
        <v>75</v>
      </c>
    </row>
  </sheetData>
  <pageMargins left="0.7" right="0.7" top="0.75" bottom="0.75" header="0.3" footer="0.3"/>
  <pageSetup paperSize="9" orientation="portrait" horizontalDpi="300" verticalDpi="300"/>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5" defaultRowHeight="13.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Q10"/>
  <sheetViews>
    <sheetView workbookViewId="0">
      <pane xSplit="2" ySplit="4" topLeftCell="C7" activePane="bottomRight" state="frozen"/>
      <selection/>
      <selection pane="topRight"/>
      <selection pane="bottomLeft"/>
      <selection pane="bottomRight" activeCell="F16" sqref="F16"/>
    </sheetView>
  </sheetViews>
  <sheetFormatPr defaultColWidth="9.78333333333333" defaultRowHeight="21" customHeight="1"/>
  <cols>
    <col min="1" max="1" width="9.78333333333333" style="1"/>
    <col min="2" max="3" width="9.78333333333333" style="3"/>
    <col min="4" max="5" width="9.78333333333333" style="1"/>
    <col min="6" max="8" width="9.78333333333333" style="3"/>
    <col min="9" max="10" width="10.8916666666667" style="3" customWidth="1"/>
    <col min="11" max="11" width="13.3333333333333" style="4" customWidth="1"/>
    <col min="12" max="12" width="9.78333333333333" style="4"/>
    <col min="13" max="13" width="9.78333333333333" style="1"/>
    <col min="14" max="14" width="9.78333333333333" style="4"/>
    <col min="15" max="15" width="9.78333333333333" style="1"/>
    <col min="16" max="16" width="9.78333333333333" style="4"/>
    <col min="17" max="16384" width="9.78333333333333" style="3"/>
  </cols>
  <sheetData>
    <row r="1" s="1" customFormat="1" ht="24.75" customHeight="1" spans="1:17">
      <c r="A1" s="5" t="s">
        <v>311</v>
      </c>
      <c r="B1" s="5"/>
      <c r="C1" s="5"/>
      <c r="D1" s="5"/>
      <c r="E1" s="5"/>
      <c r="F1" s="5"/>
      <c r="G1" s="5"/>
      <c r="H1" s="5"/>
      <c r="I1" s="5"/>
      <c r="J1" s="5"/>
      <c r="K1" s="5"/>
      <c r="L1" s="5"/>
      <c r="M1" s="5"/>
      <c r="N1" s="5"/>
      <c r="O1" s="5"/>
      <c r="P1" s="5"/>
      <c r="Q1" s="5"/>
    </row>
    <row r="2" s="1" customFormat="1" customHeight="1" spans="11:17">
      <c r="K2" s="11"/>
      <c r="L2" s="11"/>
      <c r="M2" s="12" t="s">
        <v>215</v>
      </c>
      <c r="N2" s="12"/>
      <c r="O2" s="12"/>
      <c r="P2" s="12"/>
      <c r="Q2" s="12"/>
    </row>
    <row r="3" s="2" customFormat="1" customHeight="1" spans="1:17">
      <c r="A3" s="6" t="s">
        <v>1</v>
      </c>
      <c r="B3" s="6" t="s">
        <v>217</v>
      </c>
      <c r="C3" s="6" t="s">
        <v>218</v>
      </c>
      <c r="D3" s="6" t="s">
        <v>219</v>
      </c>
      <c r="E3" s="6" t="s">
        <v>220</v>
      </c>
      <c r="F3" s="6" t="s">
        <v>223</v>
      </c>
      <c r="G3" s="6" t="s">
        <v>228</v>
      </c>
      <c r="H3" s="6" t="s">
        <v>312</v>
      </c>
      <c r="I3" s="6" t="s">
        <v>313</v>
      </c>
      <c r="J3" s="6" t="s">
        <v>314</v>
      </c>
      <c r="K3" s="13" t="s">
        <v>225</v>
      </c>
      <c r="L3" s="13" t="s">
        <v>238</v>
      </c>
      <c r="M3" s="6" t="s">
        <v>315</v>
      </c>
      <c r="N3" s="6"/>
      <c r="O3" s="6" t="s">
        <v>316</v>
      </c>
      <c r="P3" s="6"/>
      <c r="Q3" s="6" t="s">
        <v>166</v>
      </c>
    </row>
    <row r="4" s="2" customFormat="1" ht="44.25" customHeight="1" spans="1:17">
      <c r="A4" s="6"/>
      <c r="B4" s="6"/>
      <c r="C4" s="6"/>
      <c r="D4" s="6"/>
      <c r="E4" s="6"/>
      <c r="F4" s="6"/>
      <c r="G4" s="6"/>
      <c r="H4" s="6"/>
      <c r="I4" s="6"/>
      <c r="J4" s="6"/>
      <c r="K4" s="13"/>
      <c r="L4" s="13"/>
      <c r="M4" s="6" t="s">
        <v>317</v>
      </c>
      <c r="N4" s="13" t="s">
        <v>234</v>
      </c>
      <c r="O4" s="6" t="s">
        <v>235</v>
      </c>
      <c r="P4" s="13" t="s">
        <v>236</v>
      </c>
      <c r="Q4" s="6"/>
    </row>
    <row r="5" ht="40.5" hidden="1" spans="1:17">
      <c r="A5" s="7">
        <v>1</v>
      </c>
      <c r="B5" s="8" t="s">
        <v>318</v>
      </c>
      <c r="C5" s="8" t="s">
        <v>319</v>
      </c>
      <c r="D5" s="9" t="s">
        <v>320</v>
      </c>
      <c r="E5" s="7">
        <v>13723965199</v>
      </c>
      <c r="F5" s="8" t="s">
        <v>250</v>
      </c>
      <c r="G5" s="8">
        <v>2560</v>
      </c>
      <c r="H5" s="8">
        <v>100</v>
      </c>
      <c r="I5" s="8" t="s">
        <v>321</v>
      </c>
      <c r="J5" s="8" t="s">
        <v>322</v>
      </c>
      <c r="K5" s="14">
        <v>240</v>
      </c>
      <c r="L5" s="14">
        <v>10</v>
      </c>
      <c r="M5" s="7">
        <v>100</v>
      </c>
      <c r="N5" s="14">
        <v>10</v>
      </c>
      <c r="O5" s="7"/>
      <c r="P5" s="14"/>
      <c r="Q5" s="8"/>
    </row>
    <row r="6" ht="54" hidden="1" spans="1:17">
      <c r="A6" s="7">
        <v>2</v>
      </c>
      <c r="B6" s="8" t="s">
        <v>323</v>
      </c>
      <c r="C6" s="8" t="s">
        <v>324</v>
      </c>
      <c r="D6" s="7" t="s">
        <v>325</v>
      </c>
      <c r="E6" s="7">
        <v>15269511899</v>
      </c>
      <c r="F6" s="8" t="s">
        <v>250</v>
      </c>
      <c r="G6" s="8">
        <v>5000</v>
      </c>
      <c r="H6" s="8">
        <v>210</v>
      </c>
      <c r="I6" s="8" t="s">
        <v>321</v>
      </c>
      <c r="J6" s="8" t="s">
        <v>322</v>
      </c>
      <c r="K6" s="14">
        <v>3000</v>
      </c>
      <c r="L6" s="14">
        <v>10</v>
      </c>
      <c r="M6" s="7">
        <v>210</v>
      </c>
      <c r="N6" s="14">
        <v>10</v>
      </c>
      <c r="O6" s="7"/>
      <c r="P6" s="14"/>
      <c r="Q6" s="8"/>
    </row>
    <row r="7" ht="28.5" customHeight="1" spans="1:17">
      <c r="A7" s="7">
        <v>1</v>
      </c>
      <c r="B7" s="8" t="s">
        <v>33</v>
      </c>
      <c r="C7" s="8"/>
      <c r="D7" s="7" t="s">
        <v>298</v>
      </c>
      <c r="E7" s="7"/>
      <c r="F7" s="8" t="s">
        <v>250</v>
      </c>
      <c r="G7" s="8"/>
      <c r="H7" s="8"/>
      <c r="I7" s="7"/>
      <c r="J7" s="7"/>
      <c r="K7" s="14"/>
      <c r="L7" s="14">
        <v>200</v>
      </c>
      <c r="M7" s="7">
        <v>1000</v>
      </c>
      <c r="N7" s="14">
        <v>200</v>
      </c>
      <c r="O7" s="7"/>
      <c r="P7" s="14"/>
      <c r="Q7" s="8"/>
    </row>
    <row r="8" customHeight="1" spans="1:14">
      <c r="A8" s="1">
        <v>2</v>
      </c>
      <c r="B8" s="3" t="s">
        <v>55</v>
      </c>
      <c r="D8" s="1" t="s">
        <v>292</v>
      </c>
      <c r="F8" s="8" t="s">
        <v>250</v>
      </c>
      <c r="L8" s="4">
        <v>10</v>
      </c>
      <c r="M8" s="1">
        <v>200</v>
      </c>
      <c r="N8" s="4">
        <v>10</v>
      </c>
    </row>
    <row r="9" ht="28.5" customHeight="1" spans="1:17">
      <c r="A9" s="7">
        <v>3</v>
      </c>
      <c r="B9" s="8" t="s">
        <v>51</v>
      </c>
      <c r="C9" s="10"/>
      <c r="D9" s="7"/>
      <c r="E9" s="7"/>
      <c r="F9" s="8" t="s">
        <v>250</v>
      </c>
      <c r="G9" s="8"/>
      <c r="H9" s="8"/>
      <c r="I9" s="7"/>
      <c r="J9" s="7"/>
      <c r="K9" s="14"/>
      <c r="L9" s="14">
        <v>20</v>
      </c>
      <c r="M9" s="7">
        <v>105</v>
      </c>
      <c r="N9" s="14">
        <v>20</v>
      </c>
      <c r="O9" s="7"/>
      <c r="P9" s="14"/>
      <c r="Q9" s="8"/>
    </row>
    <row r="10" ht="28.5" customHeight="1" spans="1:17">
      <c r="A10" s="7"/>
      <c r="B10" s="8"/>
      <c r="C10" s="10"/>
      <c r="D10" s="7"/>
      <c r="E10" s="7"/>
      <c r="F10" s="7"/>
      <c r="G10" s="8"/>
      <c r="H10" s="8"/>
      <c r="I10" s="7"/>
      <c r="J10" s="7"/>
      <c r="K10" s="14"/>
      <c r="L10" s="14"/>
      <c r="M10" s="7"/>
      <c r="N10" s="14"/>
      <c r="O10" s="7"/>
      <c r="P10" s="14"/>
      <c r="Q10" s="8"/>
    </row>
  </sheetData>
  <mergeCells count="17">
    <mergeCell ref="A1:Q1"/>
    <mergeCell ref="M2:Q2"/>
    <mergeCell ref="M3:N3"/>
    <mergeCell ref="O3:P3"/>
    <mergeCell ref="A3:A4"/>
    <mergeCell ref="B3:B4"/>
    <mergeCell ref="C3:C4"/>
    <mergeCell ref="D3:D4"/>
    <mergeCell ref="E3:E4"/>
    <mergeCell ref="F3:F4"/>
    <mergeCell ref="G3:G4"/>
    <mergeCell ref="H3:H4"/>
    <mergeCell ref="I3:I4"/>
    <mergeCell ref="J3:J4"/>
    <mergeCell ref="K3:K4"/>
    <mergeCell ref="L3:L4"/>
    <mergeCell ref="Q3:Q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workbookViewId="0">
      <selection activeCell="C1" sqref="C$1:E$1048576"/>
    </sheetView>
  </sheetViews>
  <sheetFormatPr defaultColWidth="8.725" defaultRowHeight="14.25"/>
  <cols>
    <col min="1" max="1" width="36.875" style="58" customWidth="1"/>
    <col min="2" max="2" width="9" style="91" customWidth="1"/>
  </cols>
  <sheetData>
    <row r="1" ht="22.5" spans="1:2">
      <c r="A1" s="116"/>
      <c r="B1" s="116"/>
    </row>
    <row r="3" ht="13.5" spans="1:2">
      <c r="A3" s="73" t="s">
        <v>2</v>
      </c>
      <c r="B3" s="73" t="s">
        <v>4</v>
      </c>
    </row>
    <row r="4" ht="13.5" spans="1:2">
      <c r="A4" s="73"/>
      <c r="B4" s="73"/>
    </row>
    <row r="5" ht="13.5" spans="1:2">
      <c r="A5" s="123" t="s">
        <v>64</v>
      </c>
      <c r="B5" s="155"/>
    </row>
    <row r="6" ht="13.5" spans="1:2">
      <c r="A6" s="52" t="s">
        <v>65</v>
      </c>
      <c r="B6" s="87"/>
    </row>
    <row r="7" ht="13.5" spans="1:8">
      <c r="A7" s="16" t="s">
        <v>10</v>
      </c>
      <c r="B7" s="87" t="s">
        <v>4</v>
      </c>
      <c r="F7" s="128">
        <v>75</v>
      </c>
      <c r="G7" s="185">
        <v>4500</v>
      </c>
      <c r="H7" s="185">
        <v>2000</v>
      </c>
    </row>
    <row r="8" ht="13.5" spans="1:2">
      <c r="A8" s="16" t="s">
        <v>11</v>
      </c>
      <c r="B8" s="87" t="s">
        <v>4</v>
      </c>
    </row>
    <row r="9" ht="13.5" spans="1:2">
      <c r="A9" s="16" t="s">
        <v>12</v>
      </c>
      <c r="B9" s="87" t="s">
        <v>4</v>
      </c>
    </row>
    <row r="10" ht="13.5" spans="1:9">
      <c r="A10" s="16" t="s">
        <v>66</v>
      </c>
      <c r="B10" s="87" t="s">
        <v>4</v>
      </c>
      <c r="G10">
        <f>F7*G7</f>
        <v>337500</v>
      </c>
      <c r="H10">
        <f>H7*F7</f>
        <v>150000</v>
      </c>
      <c r="I10">
        <f>SUM(G10:H10)</f>
        <v>487500</v>
      </c>
    </row>
    <row r="11" ht="27" spans="1:2">
      <c r="A11" s="16" t="s">
        <v>67</v>
      </c>
      <c r="B11" s="87" t="s">
        <v>14</v>
      </c>
    </row>
    <row r="12" ht="13.5" spans="1:2">
      <c r="A12" s="16" t="s">
        <v>15</v>
      </c>
      <c r="B12" s="87" t="s">
        <v>4</v>
      </c>
    </row>
    <row r="13" ht="13.5" spans="1:2">
      <c r="A13" s="16" t="s">
        <v>16</v>
      </c>
      <c r="B13" s="87" t="s">
        <v>4</v>
      </c>
    </row>
    <row r="14" ht="13.5" spans="1:2">
      <c r="A14" s="16" t="s">
        <v>17</v>
      </c>
      <c r="B14" s="87" t="s">
        <v>4</v>
      </c>
    </row>
    <row r="15" ht="13.5" spans="1:2">
      <c r="A15" s="16" t="s">
        <v>18</v>
      </c>
      <c r="B15" s="87" t="s">
        <v>4</v>
      </c>
    </row>
    <row r="16" ht="13.5" spans="1:2">
      <c r="A16" s="16" t="s">
        <v>19</v>
      </c>
      <c r="B16" s="87" t="s">
        <v>4</v>
      </c>
    </row>
    <row r="17" ht="13.5" spans="1:2">
      <c r="A17" s="16" t="s">
        <v>22</v>
      </c>
      <c r="B17" s="87" t="s">
        <v>4</v>
      </c>
    </row>
    <row r="18" ht="13.5" spans="1:2">
      <c r="A18" s="16" t="s">
        <v>68</v>
      </c>
      <c r="B18" s="87" t="s">
        <v>4</v>
      </c>
    </row>
    <row r="19" ht="13.5" spans="1:2">
      <c r="A19" s="16" t="s">
        <v>23</v>
      </c>
      <c r="B19" s="87" t="s">
        <v>21</v>
      </c>
    </row>
    <row r="20" ht="13.5" spans="1:2">
      <c r="A20" s="16" t="s">
        <v>24</v>
      </c>
      <c r="B20" s="87" t="s">
        <v>21</v>
      </c>
    </row>
    <row r="21" ht="13.5" spans="1:2">
      <c r="A21" s="16" t="s">
        <v>25</v>
      </c>
      <c r="B21" s="87" t="s">
        <v>21</v>
      </c>
    </row>
    <row r="22" ht="13.5" spans="1:2">
      <c r="A22" s="16" t="s">
        <v>26</v>
      </c>
      <c r="B22" s="87" t="s">
        <v>14</v>
      </c>
    </row>
    <row r="23" ht="13.5" spans="1:2">
      <c r="A23" s="16" t="s">
        <v>27</v>
      </c>
      <c r="B23" s="87" t="s">
        <v>4</v>
      </c>
    </row>
    <row r="24" ht="13.5" spans="1:2">
      <c r="A24" s="16" t="s">
        <v>28</v>
      </c>
      <c r="B24" s="87" t="s">
        <v>69</v>
      </c>
    </row>
    <row r="25" ht="13.5" spans="1:2">
      <c r="A25" s="16" t="s">
        <v>70</v>
      </c>
      <c r="B25" s="87" t="s">
        <v>69</v>
      </c>
    </row>
    <row r="26" ht="13.5" spans="1:2">
      <c r="A26" s="16" t="s">
        <v>29</v>
      </c>
      <c r="B26" s="87" t="s">
        <v>4</v>
      </c>
    </row>
    <row r="27" ht="13.5" spans="1:2">
      <c r="A27" s="16" t="s">
        <v>30</v>
      </c>
      <c r="B27" s="87" t="s">
        <v>4</v>
      </c>
    </row>
    <row r="28" ht="13.5" spans="1:2">
      <c r="A28" s="16" t="s">
        <v>30</v>
      </c>
      <c r="B28" s="87" t="s">
        <v>71</v>
      </c>
    </row>
    <row r="29" ht="13.5" spans="1:2">
      <c r="A29" s="16" t="s">
        <v>32</v>
      </c>
      <c r="B29" s="87" t="s">
        <v>21</v>
      </c>
    </row>
    <row r="30" ht="24" spans="1:2">
      <c r="A30" s="52" t="s">
        <v>72</v>
      </c>
      <c r="B30" s="135"/>
    </row>
    <row r="31" ht="13.5" spans="1:2">
      <c r="A31" s="52" t="s">
        <v>73</v>
      </c>
      <c r="B31" s="155"/>
    </row>
    <row r="32" ht="13.5" spans="1:2">
      <c r="A32" s="16" t="s">
        <v>37</v>
      </c>
      <c r="B32" s="87" t="s">
        <v>4</v>
      </c>
    </row>
    <row r="33" ht="13.5" spans="1:2">
      <c r="A33" s="16" t="s">
        <v>38</v>
      </c>
      <c r="B33" s="87" t="s">
        <v>4</v>
      </c>
    </row>
    <row r="34" ht="13.5" spans="1:2">
      <c r="A34" s="16" t="s">
        <v>39</v>
      </c>
      <c r="B34" s="87" t="s">
        <v>4</v>
      </c>
    </row>
    <row r="35" ht="13.5" spans="1:2">
      <c r="A35" s="16" t="s">
        <v>40</v>
      </c>
      <c r="B35" s="87" t="s">
        <v>4</v>
      </c>
    </row>
    <row r="36" ht="13.5" spans="1:2">
      <c r="A36" s="16" t="s">
        <v>41</v>
      </c>
      <c r="B36" s="87" t="s">
        <v>4</v>
      </c>
    </row>
    <row r="37" ht="13.5" spans="1:2">
      <c r="A37" s="16" t="s">
        <v>42</v>
      </c>
      <c r="B37" s="87" t="s">
        <v>4</v>
      </c>
    </row>
    <row r="38" ht="13.5" spans="1:2">
      <c r="A38" s="16" t="s">
        <v>43</v>
      </c>
      <c r="B38" s="87" t="s">
        <v>4</v>
      </c>
    </row>
    <row r="39" ht="13.5" spans="1:2">
      <c r="A39" s="16" t="s">
        <v>44</v>
      </c>
      <c r="B39" s="87" t="s">
        <v>4</v>
      </c>
    </row>
    <row r="40" ht="13.5" spans="1:2">
      <c r="A40" s="16" t="s">
        <v>45</v>
      </c>
      <c r="B40" s="87" t="s">
        <v>4</v>
      </c>
    </row>
    <row r="41" ht="24" spans="1:2">
      <c r="A41" s="52" t="s">
        <v>74</v>
      </c>
      <c r="B41" s="135"/>
    </row>
    <row r="42" ht="13.5" spans="1:2">
      <c r="A42" s="52" t="s">
        <v>75</v>
      </c>
      <c r="B42" s="78"/>
    </row>
    <row r="43" ht="13.5" spans="1:2">
      <c r="A43" s="16" t="s">
        <v>49</v>
      </c>
      <c r="B43" s="78" t="s">
        <v>14</v>
      </c>
    </row>
    <row r="44" ht="13.5" spans="1:2">
      <c r="A44" s="16" t="s">
        <v>76</v>
      </c>
      <c r="B44" s="78" t="s">
        <v>4</v>
      </c>
    </row>
    <row r="45" ht="13.5" spans="1:2">
      <c r="A45" s="16" t="s">
        <v>33</v>
      </c>
      <c r="B45" s="87" t="s">
        <v>14</v>
      </c>
    </row>
    <row r="46" ht="13.5" spans="1:2">
      <c r="A46" s="16" t="s">
        <v>77</v>
      </c>
      <c r="B46" s="87" t="s">
        <v>14</v>
      </c>
    </row>
    <row r="47" ht="13.5" spans="1:2">
      <c r="A47" s="19" t="s">
        <v>34</v>
      </c>
      <c r="B47" s="87" t="s">
        <v>14</v>
      </c>
    </row>
    <row r="48" ht="13.5" spans="1:2">
      <c r="A48" s="16" t="s">
        <v>46</v>
      </c>
      <c r="B48" s="87" t="s">
        <v>69</v>
      </c>
    </row>
    <row r="49" ht="13.5" spans="1:2">
      <c r="A49" s="16" t="s">
        <v>78</v>
      </c>
      <c r="B49" s="78" t="s">
        <v>14</v>
      </c>
    </row>
    <row r="50" ht="13.5" spans="1:2">
      <c r="A50" s="16" t="s">
        <v>51</v>
      </c>
      <c r="B50" s="78" t="s">
        <v>4</v>
      </c>
    </row>
    <row r="51" ht="13.5" spans="1:2">
      <c r="A51" s="16" t="s">
        <v>79</v>
      </c>
      <c r="B51" s="78"/>
    </row>
    <row r="52" ht="13.5" spans="1:2">
      <c r="A52" s="16" t="s">
        <v>52</v>
      </c>
      <c r="B52" s="78" t="s">
        <v>4</v>
      </c>
    </row>
    <row r="53" ht="13.5" spans="1:2">
      <c r="A53" s="16" t="s">
        <v>53</v>
      </c>
      <c r="B53" s="87" t="s">
        <v>4</v>
      </c>
    </row>
    <row r="54" ht="13.5" spans="1:2">
      <c r="A54" s="52" t="s">
        <v>80</v>
      </c>
      <c r="B54" s="135"/>
    </row>
    <row r="55" ht="13.5" spans="1:2">
      <c r="A55" s="52" t="s">
        <v>81</v>
      </c>
      <c r="B55" s="82">
        <v>0</v>
      </c>
    </row>
    <row r="56" ht="13.5" spans="1:2">
      <c r="A56" s="54" t="s">
        <v>82</v>
      </c>
      <c r="B56" s="93"/>
    </row>
    <row r="57" ht="13.5" spans="1:2">
      <c r="A57" s="16" t="s">
        <v>33</v>
      </c>
      <c r="B57" s="87" t="s">
        <v>21</v>
      </c>
    </row>
    <row r="58" ht="13.5" spans="1:2">
      <c r="A58" s="16" t="s">
        <v>51</v>
      </c>
      <c r="B58" s="87" t="s">
        <v>21</v>
      </c>
    </row>
    <row r="59" ht="13.5" spans="1:2">
      <c r="A59" s="220" t="s">
        <v>55</v>
      </c>
      <c r="B59" s="87" t="s">
        <v>21</v>
      </c>
    </row>
    <row r="60" ht="13.5" spans="1:2">
      <c r="A60" s="16" t="s">
        <v>53</v>
      </c>
      <c r="B60" s="87" t="s">
        <v>21</v>
      </c>
    </row>
    <row r="61" ht="13.5" spans="1:2">
      <c r="A61" s="16" t="s">
        <v>56</v>
      </c>
      <c r="B61" s="87" t="s">
        <v>21</v>
      </c>
    </row>
    <row r="62" ht="13.5" spans="1:2">
      <c r="A62" s="30" t="s">
        <v>52</v>
      </c>
      <c r="B62" s="87" t="s">
        <v>21</v>
      </c>
    </row>
    <row r="63" ht="13.5" spans="1:2">
      <c r="A63" s="57" t="s">
        <v>83</v>
      </c>
      <c r="B63" s="135"/>
    </row>
    <row r="64" ht="13.5" spans="1:2">
      <c r="A64" s="152"/>
      <c r="B64" s="136"/>
    </row>
  </sheetData>
  <mergeCells count="2">
    <mergeCell ref="A3:A4"/>
    <mergeCell ref="B3:B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workbookViewId="0">
      <selection activeCell="C1" sqref="C$1:E$1048576"/>
    </sheetView>
  </sheetViews>
  <sheetFormatPr defaultColWidth="8.725" defaultRowHeight="14.25"/>
  <cols>
    <col min="1" max="1" width="8.725" style="192"/>
    <col min="2" max="2" width="42.1833333333333" style="58" customWidth="1"/>
    <col min="3" max="3" width="9" style="91" customWidth="1"/>
    <col min="8" max="8" width="17.275" customWidth="1"/>
  </cols>
  <sheetData>
    <row r="1" ht="15" spans="2:2">
      <c r="B1" s="61"/>
    </row>
    <row r="2" ht="14" customHeight="1" spans="2:10">
      <c r="B2" s="73" t="s">
        <v>2</v>
      </c>
      <c r="C2" s="209" t="s">
        <v>69</v>
      </c>
      <c r="H2" s="195" t="s">
        <v>84</v>
      </c>
      <c r="I2" s="196" t="s">
        <v>85</v>
      </c>
      <c r="J2" s="196" t="s">
        <v>86</v>
      </c>
    </row>
    <row r="3" ht="14" customHeight="1" spans="2:10">
      <c r="B3" s="52" t="s">
        <v>87</v>
      </c>
      <c r="C3" s="87"/>
      <c r="H3" s="197" t="s">
        <v>32</v>
      </c>
      <c r="I3" s="198" t="s">
        <v>88</v>
      </c>
      <c r="J3" s="198" t="s">
        <v>89</v>
      </c>
    </row>
    <row r="4" ht="14" customHeight="1" spans="2:10">
      <c r="B4" s="52" t="s">
        <v>90</v>
      </c>
      <c r="C4" s="210"/>
      <c r="H4" s="197" t="s">
        <v>19</v>
      </c>
      <c r="I4" s="198" t="s">
        <v>91</v>
      </c>
      <c r="J4" s="198" t="s">
        <v>92</v>
      </c>
    </row>
    <row r="5" ht="14" customHeight="1" spans="1:10">
      <c r="A5" s="131">
        <v>1</v>
      </c>
      <c r="B5" s="16" t="s">
        <v>10</v>
      </c>
      <c r="C5" s="87" t="s">
        <v>4</v>
      </c>
      <c r="D5" t="s">
        <v>93</v>
      </c>
      <c r="E5" t="s">
        <v>94</v>
      </c>
      <c r="H5" s="197" t="s">
        <v>25</v>
      </c>
      <c r="I5" s="198" t="s">
        <v>95</v>
      </c>
      <c r="J5" s="198" t="s">
        <v>92</v>
      </c>
    </row>
    <row r="6" ht="14" customHeight="1" spans="1:10">
      <c r="A6" s="131">
        <v>2</v>
      </c>
      <c r="B6" s="16" t="s">
        <v>11</v>
      </c>
      <c r="C6" s="87" t="s">
        <v>4</v>
      </c>
      <c r="D6" t="s">
        <v>93</v>
      </c>
      <c r="E6" t="s">
        <v>94</v>
      </c>
      <c r="H6" s="197" t="s">
        <v>96</v>
      </c>
      <c r="I6" s="198" t="s">
        <v>97</v>
      </c>
      <c r="J6" s="198" t="s">
        <v>92</v>
      </c>
    </row>
    <row r="7" ht="14" customHeight="1" spans="1:10">
      <c r="A7" s="131">
        <v>3</v>
      </c>
      <c r="B7" s="16" t="s">
        <v>12</v>
      </c>
      <c r="C7" s="87" t="s">
        <v>4</v>
      </c>
      <c r="D7" t="s">
        <v>93</v>
      </c>
      <c r="E7" t="s">
        <v>94</v>
      </c>
      <c r="H7" s="197" t="s">
        <v>12</v>
      </c>
      <c r="I7" s="198" t="s">
        <v>98</v>
      </c>
      <c r="J7" s="198" t="s">
        <v>92</v>
      </c>
    </row>
    <row r="8" ht="14" customHeight="1" spans="1:10">
      <c r="A8" s="131">
        <v>4</v>
      </c>
      <c r="B8" s="16" t="s">
        <v>66</v>
      </c>
      <c r="C8" s="87" t="s">
        <v>4</v>
      </c>
      <c r="D8" t="s">
        <v>93</v>
      </c>
      <c r="E8" t="s">
        <v>94</v>
      </c>
      <c r="H8" s="197" t="s">
        <v>99</v>
      </c>
      <c r="I8" s="198" t="s">
        <v>100</v>
      </c>
      <c r="J8" s="198" t="s">
        <v>92</v>
      </c>
    </row>
    <row r="9" ht="14" customHeight="1" spans="1:10">
      <c r="A9" s="131">
        <v>5</v>
      </c>
      <c r="B9" s="16" t="s">
        <v>67</v>
      </c>
      <c r="C9" s="87" t="s">
        <v>101</v>
      </c>
      <c r="D9" t="s">
        <v>93</v>
      </c>
      <c r="H9" s="197" t="s">
        <v>26</v>
      </c>
      <c r="I9" s="198" t="s">
        <v>102</v>
      </c>
      <c r="J9" s="198" t="s">
        <v>92</v>
      </c>
    </row>
    <row r="10" ht="14" customHeight="1" spans="1:10">
      <c r="A10" s="131">
        <v>6</v>
      </c>
      <c r="B10" s="16" t="s">
        <v>15</v>
      </c>
      <c r="C10" s="87" t="s">
        <v>4</v>
      </c>
      <c r="D10" t="s">
        <v>93</v>
      </c>
      <c r="E10" t="s">
        <v>94</v>
      </c>
      <c r="H10" s="197" t="s">
        <v>103</v>
      </c>
      <c r="I10" s="198" t="s">
        <v>104</v>
      </c>
      <c r="J10" s="198" t="s">
        <v>105</v>
      </c>
    </row>
    <row r="11" ht="14" customHeight="1" spans="1:10">
      <c r="A11" s="131">
        <v>7</v>
      </c>
      <c r="B11" s="16" t="s">
        <v>16</v>
      </c>
      <c r="C11" s="87" t="s">
        <v>4</v>
      </c>
      <c r="D11" t="s">
        <v>93</v>
      </c>
      <c r="E11" t="s">
        <v>94</v>
      </c>
      <c r="H11" s="197" t="s">
        <v>76</v>
      </c>
      <c r="I11" s="198" t="s">
        <v>106</v>
      </c>
      <c r="J11" s="198" t="s">
        <v>92</v>
      </c>
    </row>
    <row r="12" ht="14" customHeight="1" spans="1:10">
      <c r="A12" s="131">
        <v>8</v>
      </c>
      <c r="B12" s="16" t="s">
        <v>17</v>
      </c>
      <c r="C12" s="87" t="s">
        <v>4</v>
      </c>
      <c r="D12" t="s">
        <v>93</v>
      </c>
      <c r="E12" t="s">
        <v>94</v>
      </c>
      <c r="H12" s="197" t="s">
        <v>70</v>
      </c>
      <c r="I12" s="198" t="s">
        <v>107</v>
      </c>
      <c r="J12" s="198" t="s">
        <v>108</v>
      </c>
    </row>
    <row r="13" ht="14" customHeight="1" spans="1:10">
      <c r="A13" s="131">
        <v>9</v>
      </c>
      <c r="B13" s="16" t="s">
        <v>18</v>
      </c>
      <c r="C13" s="87" t="s">
        <v>4</v>
      </c>
      <c r="D13" t="s">
        <v>93</v>
      </c>
      <c r="E13" t="s">
        <v>94</v>
      </c>
      <c r="H13" s="197" t="s">
        <v>55</v>
      </c>
      <c r="I13" s="198" t="s">
        <v>109</v>
      </c>
      <c r="J13" s="198" t="s">
        <v>105</v>
      </c>
    </row>
    <row r="14" ht="14" customHeight="1" spans="1:10">
      <c r="A14" s="131">
        <v>10</v>
      </c>
      <c r="B14" s="16" t="s">
        <v>19</v>
      </c>
      <c r="C14" s="87" t="s">
        <v>4</v>
      </c>
      <c r="D14" t="s">
        <v>93</v>
      </c>
      <c r="E14" t="s">
        <v>94</v>
      </c>
      <c r="H14" s="197" t="s">
        <v>110</v>
      </c>
      <c r="I14" s="198" t="s">
        <v>111</v>
      </c>
      <c r="J14" s="198" t="s">
        <v>112</v>
      </c>
    </row>
    <row r="15" ht="14" customHeight="1" spans="1:10">
      <c r="A15" s="131">
        <v>11</v>
      </c>
      <c r="B15" s="16" t="s">
        <v>22</v>
      </c>
      <c r="C15" s="87" t="s">
        <v>4</v>
      </c>
      <c r="D15" t="s">
        <v>93</v>
      </c>
      <c r="E15" t="s">
        <v>94</v>
      </c>
      <c r="H15" s="197" t="s">
        <v>28</v>
      </c>
      <c r="I15" s="198" t="s">
        <v>113</v>
      </c>
      <c r="J15" s="198" t="s">
        <v>114</v>
      </c>
    </row>
    <row r="16" ht="14" customHeight="1" spans="1:10">
      <c r="A16" s="131">
        <v>12</v>
      </c>
      <c r="B16" s="16" t="s">
        <v>68</v>
      </c>
      <c r="C16" s="87" t="s">
        <v>4</v>
      </c>
      <c r="D16" t="s">
        <v>93</v>
      </c>
      <c r="E16" t="s">
        <v>94</v>
      </c>
      <c r="H16" s="197" t="s">
        <v>33</v>
      </c>
      <c r="I16" s="200" t="s">
        <v>115</v>
      </c>
      <c r="J16" s="198" t="s">
        <v>108</v>
      </c>
    </row>
    <row r="17" ht="14" customHeight="1" spans="1:10">
      <c r="A17" s="131">
        <v>13</v>
      </c>
      <c r="B17" s="16" t="s">
        <v>23</v>
      </c>
      <c r="C17" s="87" t="s">
        <v>116</v>
      </c>
      <c r="E17" t="s">
        <v>94</v>
      </c>
      <c r="H17" s="197" t="s">
        <v>117</v>
      </c>
      <c r="I17" s="198" t="s">
        <v>118</v>
      </c>
      <c r="J17" s="198" t="s">
        <v>92</v>
      </c>
    </row>
    <row r="18" ht="14" customHeight="1" spans="1:5">
      <c r="A18" s="131">
        <v>14</v>
      </c>
      <c r="B18" s="16" t="s">
        <v>24</v>
      </c>
      <c r="C18" s="87" t="s">
        <v>116</v>
      </c>
      <c r="E18" t="s">
        <v>94</v>
      </c>
    </row>
    <row r="19" ht="14" customHeight="1" spans="1:5">
      <c r="A19" s="131">
        <v>15</v>
      </c>
      <c r="B19" s="16" t="s">
        <v>25</v>
      </c>
      <c r="C19" s="87" t="s">
        <v>116</v>
      </c>
      <c r="E19" t="s">
        <v>94</v>
      </c>
    </row>
    <row r="20" ht="14" customHeight="1" spans="1:4">
      <c r="A20" s="131">
        <v>16</v>
      </c>
      <c r="B20" s="16" t="s">
        <v>26</v>
      </c>
      <c r="C20" s="87" t="s">
        <v>101</v>
      </c>
      <c r="D20" t="s">
        <v>93</v>
      </c>
    </row>
    <row r="21" ht="14" customHeight="1" spans="1:5">
      <c r="A21" s="131">
        <v>17</v>
      </c>
      <c r="B21" s="16" t="s">
        <v>27</v>
      </c>
      <c r="C21" s="87" t="s">
        <v>4</v>
      </c>
      <c r="D21" t="s">
        <v>93</v>
      </c>
      <c r="E21" t="s">
        <v>94</v>
      </c>
    </row>
    <row r="22" ht="14" customHeight="1" spans="1:5">
      <c r="A22" s="131">
        <v>18</v>
      </c>
      <c r="B22" s="16" t="s">
        <v>28</v>
      </c>
      <c r="C22" s="87" t="s">
        <v>4</v>
      </c>
      <c r="D22" t="s">
        <v>93</v>
      </c>
      <c r="E22" t="s">
        <v>94</v>
      </c>
    </row>
    <row r="23" ht="14" customHeight="1" spans="1:5">
      <c r="A23" s="131">
        <v>19</v>
      </c>
      <c r="B23" s="16" t="s">
        <v>70</v>
      </c>
      <c r="C23" s="87" t="s">
        <v>4</v>
      </c>
      <c r="D23" t="s">
        <v>93</v>
      </c>
      <c r="E23" t="s">
        <v>94</v>
      </c>
    </row>
    <row r="24" ht="14" customHeight="1" spans="1:5">
      <c r="A24" s="131">
        <v>20</v>
      </c>
      <c r="B24" s="16" t="s">
        <v>29</v>
      </c>
      <c r="C24" s="87" t="s">
        <v>4</v>
      </c>
      <c r="D24" t="s">
        <v>93</v>
      </c>
      <c r="E24" t="s">
        <v>94</v>
      </c>
    </row>
    <row r="25" ht="14" customHeight="1" spans="1:5">
      <c r="A25" s="131">
        <v>21</v>
      </c>
      <c r="B25" s="16" t="s">
        <v>30</v>
      </c>
      <c r="C25" s="87" t="s">
        <v>4</v>
      </c>
      <c r="D25" t="s">
        <v>93</v>
      </c>
      <c r="E25" t="s">
        <v>94</v>
      </c>
    </row>
    <row r="26" ht="14" customHeight="1" spans="1:4">
      <c r="A26" s="131">
        <v>22</v>
      </c>
      <c r="B26" s="16" t="s">
        <v>30</v>
      </c>
      <c r="C26" s="87" t="s">
        <v>71</v>
      </c>
      <c r="D26" t="s">
        <v>93</v>
      </c>
    </row>
    <row r="27" ht="14" customHeight="1" spans="1:5">
      <c r="A27" s="131">
        <v>23</v>
      </c>
      <c r="B27" s="16" t="s">
        <v>32</v>
      </c>
      <c r="C27" s="87" t="s">
        <v>116</v>
      </c>
      <c r="E27" t="s">
        <v>94</v>
      </c>
    </row>
    <row r="28" ht="14" customHeight="1" spans="2:6">
      <c r="B28" s="16"/>
      <c r="C28" s="87"/>
      <c r="D28" s="211">
        <v>19</v>
      </c>
      <c r="E28" s="211">
        <v>20</v>
      </c>
      <c r="F28" s="211"/>
    </row>
    <row r="29" ht="14" customHeight="1" spans="2:4">
      <c r="B29" s="52" t="s">
        <v>119</v>
      </c>
      <c r="C29" s="155"/>
      <c r="D29" s="211"/>
    </row>
    <row r="30" ht="14" customHeight="1" spans="1:5">
      <c r="A30" s="192">
        <v>24</v>
      </c>
      <c r="B30" s="16" t="s">
        <v>37</v>
      </c>
      <c r="C30" s="87" t="s">
        <v>4</v>
      </c>
      <c r="D30" t="s">
        <v>93</v>
      </c>
      <c r="E30" t="s">
        <v>94</v>
      </c>
    </row>
    <row r="31" ht="14" customHeight="1" spans="1:5">
      <c r="A31" s="192">
        <v>25</v>
      </c>
      <c r="B31" s="16" t="s">
        <v>38</v>
      </c>
      <c r="C31" s="87" t="s">
        <v>4</v>
      </c>
      <c r="D31" t="s">
        <v>93</v>
      </c>
      <c r="E31" t="s">
        <v>94</v>
      </c>
    </row>
    <row r="32" ht="14" customHeight="1" spans="1:5">
      <c r="A32" s="192">
        <v>26</v>
      </c>
      <c r="B32" s="16" t="s">
        <v>39</v>
      </c>
      <c r="C32" s="87" t="s">
        <v>4</v>
      </c>
      <c r="D32" t="s">
        <v>93</v>
      </c>
      <c r="E32" t="s">
        <v>94</v>
      </c>
    </row>
    <row r="33" ht="14" customHeight="1" spans="1:5">
      <c r="A33" s="192">
        <v>27</v>
      </c>
      <c r="B33" s="16" t="s">
        <v>40</v>
      </c>
      <c r="C33" s="87" t="s">
        <v>4</v>
      </c>
      <c r="D33" t="s">
        <v>93</v>
      </c>
      <c r="E33" t="s">
        <v>94</v>
      </c>
    </row>
    <row r="34" ht="14" customHeight="1" spans="1:5">
      <c r="A34" s="192">
        <v>28</v>
      </c>
      <c r="B34" s="16" t="s">
        <v>41</v>
      </c>
      <c r="C34" s="87" t="s">
        <v>4</v>
      </c>
      <c r="D34" t="s">
        <v>93</v>
      </c>
      <c r="E34" t="s">
        <v>94</v>
      </c>
    </row>
    <row r="35" ht="14" customHeight="1" spans="1:5">
      <c r="A35" s="192">
        <v>29</v>
      </c>
      <c r="B35" s="16" t="s">
        <v>42</v>
      </c>
      <c r="C35" s="87" t="s">
        <v>4</v>
      </c>
      <c r="D35" t="s">
        <v>93</v>
      </c>
      <c r="E35" t="s">
        <v>94</v>
      </c>
    </row>
    <row r="36" ht="14" customHeight="1" spans="1:5">
      <c r="A36" s="192">
        <v>30</v>
      </c>
      <c r="B36" s="16" t="s">
        <v>43</v>
      </c>
      <c r="C36" s="87" t="s">
        <v>4</v>
      </c>
      <c r="D36" t="s">
        <v>93</v>
      </c>
      <c r="E36" t="s">
        <v>94</v>
      </c>
    </row>
    <row r="37" ht="14" customHeight="1" spans="1:5">
      <c r="A37" s="192">
        <v>31</v>
      </c>
      <c r="B37" s="16" t="s">
        <v>44</v>
      </c>
      <c r="C37" s="87" t="s">
        <v>4</v>
      </c>
      <c r="D37" t="s">
        <v>93</v>
      </c>
      <c r="E37" t="s">
        <v>94</v>
      </c>
    </row>
    <row r="38" ht="14" customHeight="1" spans="1:5">
      <c r="A38" s="192">
        <v>32</v>
      </c>
      <c r="B38" s="16" t="s">
        <v>45</v>
      </c>
      <c r="C38" s="87" t="s">
        <v>4</v>
      </c>
      <c r="D38" t="s">
        <v>93</v>
      </c>
      <c r="E38" t="s">
        <v>94</v>
      </c>
    </row>
    <row r="39" ht="14" customHeight="1" spans="1:5">
      <c r="A39" s="212"/>
      <c r="B39" s="50"/>
      <c r="C39" s="213"/>
      <c r="D39" s="211">
        <v>9</v>
      </c>
      <c r="E39" s="211">
        <v>9</v>
      </c>
    </row>
    <row r="40" ht="14" customHeight="1" spans="2:5">
      <c r="B40" s="214"/>
      <c r="C40" s="215"/>
      <c r="D40" s="211">
        <v>28</v>
      </c>
      <c r="E40" s="211">
        <v>29</v>
      </c>
    </row>
    <row r="41" ht="14" customHeight="1" spans="2:3">
      <c r="B41" s="52" t="s">
        <v>120</v>
      </c>
      <c r="C41" s="78"/>
    </row>
    <row r="42" ht="14" customHeight="1" spans="1:4">
      <c r="A42" s="192">
        <v>1</v>
      </c>
      <c r="B42" s="16" t="s">
        <v>49</v>
      </c>
      <c r="C42" s="78" t="s">
        <v>101</v>
      </c>
      <c r="D42" s="216" t="s">
        <v>14</v>
      </c>
    </row>
    <row r="43" ht="14" customHeight="1" spans="1:5">
      <c r="A43" s="192">
        <v>2</v>
      </c>
      <c r="B43" s="16" t="s">
        <v>76</v>
      </c>
      <c r="C43" s="78" t="s">
        <v>4</v>
      </c>
      <c r="D43" s="192" t="s">
        <v>93</v>
      </c>
      <c r="E43" s="192" t="s">
        <v>94</v>
      </c>
    </row>
    <row r="44" ht="14" customHeight="1" spans="1:4">
      <c r="A44" s="192">
        <v>3</v>
      </c>
      <c r="B44" s="16" t="s">
        <v>33</v>
      </c>
      <c r="C44" s="78" t="s">
        <v>101</v>
      </c>
      <c r="D44" s="216" t="s">
        <v>14</v>
      </c>
    </row>
    <row r="45" ht="14" customHeight="1" spans="1:4">
      <c r="A45" s="192">
        <v>4</v>
      </c>
      <c r="B45" s="19" t="s">
        <v>34</v>
      </c>
      <c r="C45" s="78" t="s">
        <v>101</v>
      </c>
      <c r="D45" s="217" t="s">
        <v>14</v>
      </c>
    </row>
    <row r="46" ht="14" customHeight="1" spans="1:5">
      <c r="A46" s="192">
        <v>5</v>
      </c>
      <c r="B46" s="16" t="s">
        <v>46</v>
      </c>
      <c r="C46" s="87" t="s">
        <v>4</v>
      </c>
      <c r="D46" s="192" t="s">
        <v>93</v>
      </c>
      <c r="E46" s="192" t="s">
        <v>94</v>
      </c>
    </row>
    <row r="47" ht="14" customHeight="1" spans="1:5">
      <c r="A47" s="192">
        <v>6</v>
      </c>
      <c r="B47" s="16" t="s">
        <v>51</v>
      </c>
      <c r="C47" s="78" t="s">
        <v>4</v>
      </c>
      <c r="D47" s="192" t="s">
        <v>93</v>
      </c>
      <c r="E47" s="192" t="s">
        <v>94</v>
      </c>
    </row>
    <row r="48" ht="14" customHeight="1" spans="1:5">
      <c r="A48" s="192">
        <v>7</v>
      </c>
      <c r="B48" s="16" t="s">
        <v>52</v>
      </c>
      <c r="C48" s="78" t="s">
        <v>4</v>
      </c>
      <c r="D48" s="192" t="s">
        <v>93</v>
      </c>
      <c r="E48" s="192" t="s">
        <v>94</v>
      </c>
    </row>
    <row r="49" ht="14" customHeight="1" spans="1:5">
      <c r="A49" s="192">
        <v>8</v>
      </c>
      <c r="B49" s="16" t="s">
        <v>53</v>
      </c>
      <c r="C49" s="87" t="s">
        <v>4</v>
      </c>
      <c r="D49" s="192" t="s">
        <v>93</v>
      </c>
      <c r="E49" s="192" t="s">
        <v>94</v>
      </c>
    </row>
    <row r="50" ht="14" customHeight="1" spans="2:5">
      <c r="B50" s="214"/>
      <c r="C50" s="215"/>
      <c r="D50" s="211">
        <v>8</v>
      </c>
      <c r="E50" s="211">
        <v>5</v>
      </c>
    </row>
    <row r="51" ht="14" customHeight="1" spans="2:3">
      <c r="B51" s="54" t="s">
        <v>121</v>
      </c>
      <c r="C51" s="93"/>
    </row>
    <row r="52" ht="14" customHeight="1" spans="2:5">
      <c r="B52" s="16" t="s">
        <v>33</v>
      </c>
      <c r="C52" s="87" t="s">
        <v>116</v>
      </c>
      <c r="E52" s="192" t="s">
        <v>94</v>
      </c>
    </row>
    <row r="53" ht="14" customHeight="1" spans="2:5">
      <c r="B53" s="16" t="s">
        <v>51</v>
      </c>
      <c r="C53" s="87" t="s">
        <v>116</v>
      </c>
      <c r="E53" s="192" t="s">
        <v>94</v>
      </c>
    </row>
    <row r="54" ht="14" customHeight="1" spans="2:5">
      <c r="B54" s="202" t="s">
        <v>55</v>
      </c>
      <c r="C54" s="87" t="s">
        <v>116</v>
      </c>
      <c r="E54" s="192" t="s">
        <v>94</v>
      </c>
    </row>
    <row r="55" ht="14" customHeight="1" spans="2:5">
      <c r="B55" s="16" t="s">
        <v>53</v>
      </c>
      <c r="C55" s="87" t="s">
        <v>116</v>
      </c>
      <c r="E55" s="192" t="s">
        <v>94</v>
      </c>
    </row>
    <row r="56" ht="14" customHeight="1" spans="2:5">
      <c r="B56" s="16" t="s">
        <v>56</v>
      </c>
      <c r="C56" s="87" t="s">
        <v>116</v>
      </c>
      <c r="E56" s="192" t="s">
        <v>94</v>
      </c>
    </row>
    <row r="57" ht="14" customHeight="1" spans="2:5">
      <c r="B57" s="16" t="s">
        <v>52</v>
      </c>
      <c r="C57" s="87" t="s">
        <v>116</v>
      </c>
      <c r="E57" s="192" t="s">
        <v>94</v>
      </c>
    </row>
    <row r="58" ht="14" customHeight="1" spans="2:5">
      <c r="B58" s="218"/>
      <c r="C58" s="219"/>
      <c r="D58" s="211"/>
      <c r="E58" s="211">
        <v>6</v>
      </c>
    </row>
    <row r="59" spans="4:5">
      <c r="D59">
        <v>36</v>
      </c>
      <c r="E59">
        <v>40</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C1" sqref="C$1:E$1048576"/>
    </sheetView>
  </sheetViews>
  <sheetFormatPr defaultColWidth="8.725" defaultRowHeight="14.25" outlineLevelCol="6"/>
  <cols>
    <col min="1" max="1" width="4.63333333333333" style="192" customWidth="1"/>
    <col min="2" max="2" width="20.5416666666667" style="205" customWidth="1"/>
    <col min="3" max="3" width="9" style="91" hidden="1" customWidth="1"/>
    <col min="4" max="5" width="8.725" hidden="1" customWidth="1"/>
    <col min="6" max="6" width="17.3666666666667" style="192" customWidth="1"/>
    <col min="7" max="7" width="20.4583333333333" style="206" customWidth="1"/>
  </cols>
  <sheetData>
    <row r="1" ht="14" customHeight="1" spans="1:7">
      <c r="A1" s="207" t="s">
        <v>1</v>
      </c>
      <c r="B1" s="207" t="s">
        <v>84</v>
      </c>
      <c r="C1" s="207" t="s">
        <v>85</v>
      </c>
      <c r="D1" s="207" t="s">
        <v>86</v>
      </c>
      <c r="E1" s="207"/>
      <c r="F1" s="207" t="s">
        <v>85</v>
      </c>
      <c r="G1" s="207" t="s">
        <v>86</v>
      </c>
    </row>
    <row r="2" ht="21" spans="1:7">
      <c r="A2" s="207">
        <v>1</v>
      </c>
      <c r="B2" s="208" t="s">
        <v>10</v>
      </c>
      <c r="C2" s="207" t="s">
        <v>4</v>
      </c>
      <c r="D2" s="207" t="s">
        <v>93</v>
      </c>
      <c r="E2" s="207" t="s">
        <v>94</v>
      </c>
      <c r="F2" s="208" t="s">
        <v>122</v>
      </c>
      <c r="G2" s="208" t="s">
        <v>89</v>
      </c>
    </row>
    <row r="3" ht="14" customHeight="1" spans="1:7">
      <c r="A3" s="207">
        <v>2</v>
      </c>
      <c r="B3" s="208" t="s">
        <v>11</v>
      </c>
      <c r="C3" s="207" t="s">
        <v>4</v>
      </c>
      <c r="D3" s="207" t="s">
        <v>93</v>
      </c>
      <c r="E3" s="207" t="s">
        <v>94</v>
      </c>
      <c r="F3" s="207" t="s">
        <v>123</v>
      </c>
      <c r="G3" s="208" t="s">
        <v>124</v>
      </c>
    </row>
    <row r="4" ht="14" customHeight="1" spans="1:7">
      <c r="A4" s="207">
        <v>3</v>
      </c>
      <c r="B4" s="208" t="s">
        <v>12</v>
      </c>
      <c r="C4" s="207" t="s">
        <v>4</v>
      </c>
      <c r="D4" s="207" t="s">
        <v>93</v>
      </c>
      <c r="E4" s="207" t="s">
        <v>94</v>
      </c>
      <c r="F4" s="207" t="s">
        <v>98</v>
      </c>
      <c r="G4" s="208" t="s">
        <v>92</v>
      </c>
    </row>
    <row r="5" ht="14" customHeight="1" spans="1:7">
      <c r="A5" s="207">
        <v>4</v>
      </c>
      <c r="B5" s="208" t="s">
        <v>15</v>
      </c>
      <c r="C5" s="207" t="s">
        <v>4</v>
      </c>
      <c r="D5" s="207" t="s">
        <v>93</v>
      </c>
      <c r="E5" s="207" t="s">
        <v>94</v>
      </c>
      <c r="F5" s="207" t="s">
        <v>125</v>
      </c>
      <c r="G5" s="208" t="s">
        <v>126</v>
      </c>
    </row>
    <row r="6" ht="14" customHeight="1" spans="1:7">
      <c r="A6" s="207">
        <v>5</v>
      </c>
      <c r="B6" s="208" t="s">
        <v>16</v>
      </c>
      <c r="C6" s="207" t="s">
        <v>4</v>
      </c>
      <c r="D6" s="207" t="s">
        <v>93</v>
      </c>
      <c r="E6" s="207" t="s">
        <v>94</v>
      </c>
      <c r="F6" s="207" t="s">
        <v>127</v>
      </c>
      <c r="G6" s="208" t="s">
        <v>128</v>
      </c>
    </row>
    <row r="7" ht="14" customHeight="1" spans="1:7">
      <c r="A7" s="207">
        <v>6</v>
      </c>
      <c r="B7" s="208" t="s">
        <v>17</v>
      </c>
      <c r="C7" s="207" t="s">
        <v>4</v>
      </c>
      <c r="D7" s="207" t="s">
        <v>93</v>
      </c>
      <c r="E7" s="207" t="s">
        <v>94</v>
      </c>
      <c r="F7" s="207" t="s">
        <v>129</v>
      </c>
      <c r="G7" s="208" t="s">
        <v>92</v>
      </c>
    </row>
    <row r="8" ht="14" customHeight="1" spans="1:7">
      <c r="A8" s="207">
        <v>7</v>
      </c>
      <c r="B8" s="208" t="s">
        <v>18</v>
      </c>
      <c r="C8" s="207" t="s">
        <v>4</v>
      </c>
      <c r="D8" s="207" t="s">
        <v>93</v>
      </c>
      <c r="E8" s="207" t="s">
        <v>94</v>
      </c>
      <c r="F8" s="207" t="s">
        <v>130</v>
      </c>
      <c r="G8" s="208" t="s">
        <v>131</v>
      </c>
    </row>
    <row r="9" ht="14" customHeight="1" spans="1:7">
      <c r="A9" s="207">
        <v>8</v>
      </c>
      <c r="B9" s="208" t="s">
        <v>19</v>
      </c>
      <c r="C9" s="207" t="s">
        <v>4</v>
      </c>
      <c r="D9" s="207" t="s">
        <v>93</v>
      </c>
      <c r="E9" s="207" t="s">
        <v>94</v>
      </c>
      <c r="F9" s="207" t="s">
        <v>91</v>
      </c>
      <c r="G9" s="208" t="s">
        <v>92</v>
      </c>
    </row>
    <row r="10" ht="14" customHeight="1" spans="1:7">
      <c r="A10" s="207">
        <v>9</v>
      </c>
      <c r="B10" s="208" t="s">
        <v>22</v>
      </c>
      <c r="C10" s="207" t="s">
        <v>4</v>
      </c>
      <c r="D10" s="207" t="s">
        <v>93</v>
      </c>
      <c r="E10" s="207" t="s">
        <v>94</v>
      </c>
      <c r="F10" s="207" t="s">
        <v>132</v>
      </c>
      <c r="G10" s="208" t="s">
        <v>92</v>
      </c>
    </row>
    <row r="11" ht="14" customHeight="1" spans="1:7">
      <c r="A11" s="207">
        <v>10</v>
      </c>
      <c r="B11" s="208" t="s">
        <v>24</v>
      </c>
      <c r="C11" s="207" t="s">
        <v>116</v>
      </c>
      <c r="D11" s="207"/>
      <c r="E11" s="207" t="s">
        <v>94</v>
      </c>
      <c r="F11" s="207" t="s">
        <v>133</v>
      </c>
      <c r="G11" s="208" t="s">
        <v>92</v>
      </c>
    </row>
    <row r="12" ht="14" customHeight="1" spans="1:7">
      <c r="A12" s="207">
        <v>11</v>
      </c>
      <c r="B12" s="208" t="s">
        <v>25</v>
      </c>
      <c r="C12" s="207" t="s">
        <v>116</v>
      </c>
      <c r="D12" s="207"/>
      <c r="E12" s="207" t="s">
        <v>94</v>
      </c>
      <c r="F12" s="207" t="s">
        <v>95</v>
      </c>
      <c r="G12" s="208" t="s">
        <v>92</v>
      </c>
    </row>
    <row r="13" ht="14" customHeight="1" spans="1:7">
      <c r="A13" s="207">
        <v>12</v>
      </c>
      <c r="B13" s="208" t="s">
        <v>26</v>
      </c>
      <c r="C13" s="207" t="s">
        <v>101</v>
      </c>
      <c r="D13" s="207" t="s">
        <v>93</v>
      </c>
      <c r="E13" s="207"/>
      <c r="F13" s="207" t="s">
        <v>102</v>
      </c>
      <c r="G13" s="208" t="s">
        <v>92</v>
      </c>
    </row>
    <row r="14" ht="14" customHeight="1" spans="1:7">
      <c r="A14" s="207">
        <v>13</v>
      </c>
      <c r="B14" s="208" t="s">
        <v>27</v>
      </c>
      <c r="C14" s="207" t="s">
        <v>4</v>
      </c>
      <c r="D14" s="207" t="s">
        <v>93</v>
      </c>
      <c r="E14" s="207" t="s">
        <v>94</v>
      </c>
      <c r="F14" s="207" t="s">
        <v>134</v>
      </c>
      <c r="G14" s="208" t="s">
        <v>108</v>
      </c>
    </row>
    <row r="15" ht="14" customHeight="1" spans="1:7">
      <c r="A15" s="207">
        <v>14</v>
      </c>
      <c r="B15" s="208" t="s">
        <v>28</v>
      </c>
      <c r="C15" s="207" t="s">
        <v>4</v>
      </c>
      <c r="D15" s="207" t="s">
        <v>93</v>
      </c>
      <c r="E15" s="207" t="s">
        <v>94</v>
      </c>
      <c r="F15" s="207" t="s">
        <v>113</v>
      </c>
      <c r="G15" s="208" t="s">
        <v>114</v>
      </c>
    </row>
    <row r="16" ht="14" customHeight="1" spans="1:7">
      <c r="A16" s="207">
        <v>15</v>
      </c>
      <c r="B16" s="208" t="s">
        <v>29</v>
      </c>
      <c r="C16" s="207" t="s">
        <v>4</v>
      </c>
      <c r="D16" s="207" t="s">
        <v>93</v>
      </c>
      <c r="E16" s="207" t="s">
        <v>94</v>
      </c>
      <c r="F16" s="207" t="s">
        <v>135</v>
      </c>
      <c r="G16" s="208" t="s">
        <v>89</v>
      </c>
    </row>
    <row r="17" ht="14" customHeight="1" spans="1:7">
      <c r="A17" s="207">
        <v>16</v>
      </c>
      <c r="B17" s="208" t="s">
        <v>30</v>
      </c>
      <c r="C17" s="207" t="s">
        <v>4</v>
      </c>
      <c r="D17" s="207" t="s">
        <v>93</v>
      </c>
      <c r="E17" s="207" t="s">
        <v>94</v>
      </c>
      <c r="F17" s="207" t="s">
        <v>136</v>
      </c>
      <c r="G17" s="208" t="s">
        <v>89</v>
      </c>
    </row>
    <row r="18" ht="14" customHeight="1" spans="1:7">
      <c r="A18" s="207">
        <v>17</v>
      </c>
      <c r="B18" s="208" t="s">
        <v>32</v>
      </c>
      <c r="C18" s="207" t="s">
        <v>116</v>
      </c>
      <c r="D18" s="207"/>
      <c r="E18" s="207" t="s">
        <v>94</v>
      </c>
      <c r="F18" s="207" t="s">
        <v>88</v>
      </c>
      <c r="G18" s="208" t="s">
        <v>89</v>
      </c>
    </row>
    <row r="19" ht="14" customHeight="1" spans="1:7">
      <c r="A19" s="207">
        <v>18</v>
      </c>
      <c r="B19" s="208" t="s">
        <v>49</v>
      </c>
      <c r="C19" s="207" t="s">
        <v>101</v>
      </c>
      <c r="D19" s="207" t="s">
        <v>14</v>
      </c>
      <c r="E19" s="207"/>
      <c r="F19" s="207" t="s">
        <v>137</v>
      </c>
      <c r="G19" s="208" t="s">
        <v>89</v>
      </c>
    </row>
    <row r="20" ht="31.5" spans="1:7">
      <c r="A20" s="207">
        <v>19</v>
      </c>
      <c r="B20" s="208" t="s">
        <v>33</v>
      </c>
      <c r="C20" s="207" t="s">
        <v>101</v>
      </c>
      <c r="D20" s="207" t="s">
        <v>14</v>
      </c>
      <c r="E20" s="207"/>
      <c r="F20" s="207" t="s">
        <v>115</v>
      </c>
      <c r="G20" s="208" t="s">
        <v>108</v>
      </c>
    </row>
    <row r="21" ht="14" customHeight="1" spans="1:7">
      <c r="A21" s="207">
        <v>20</v>
      </c>
      <c r="B21" s="208" t="s">
        <v>34</v>
      </c>
      <c r="C21" s="207" t="s">
        <v>101</v>
      </c>
      <c r="D21" s="207" t="s">
        <v>14</v>
      </c>
      <c r="E21" s="207"/>
      <c r="F21" s="207" t="s">
        <v>138</v>
      </c>
      <c r="G21" s="208" t="s">
        <v>89</v>
      </c>
    </row>
    <row r="22" ht="14" customHeight="1" spans="1:7">
      <c r="A22" s="207">
        <v>21</v>
      </c>
      <c r="B22" s="208" t="s">
        <v>51</v>
      </c>
      <c r="C22" s="207" t="s">
        <v>4</v>
      </c>
      <c r="D22" s="207" t="s">
        <v>93</v>
      </c>
      <c r="E22" s="207" t="s">
        <v>94</v>
      </c>
      <c r="F22" s="207" t="s">
        <v>139</v>
      </c>
      <c r="G22" s="208" t="s">
        <v>89</v>
      </c>
    </row>
    <row r="23" ht="14" customHeight="1" spans="1:7">
      <c r="A23" s="207">
        <v>22</v>
      </c>
      <c r="B23" s="208" t="s">
        <v>55</v>
      </c>
      <c r="C23" s="207" t="s">
        <v>116</v>
      </c>
      <c r="D23" s="207"/>
      <c r="E23" s="207" t="s">
        <v>94</v>
      </c>
      <c r="F23" s="207" t="s">
        <v>109</v>
      </c>
      <c r="G23" s="208" t="s">
        <v>105</v>
      </c>
    </row>
    <row r="24" spans="4:5">
      <c r="D24">
        <v>36</v>
      </c>
      <c r="E24">
        <v>40</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C1" sqref="C$1:E$1048576"/>
    </sheetView>
  </sheetViews>
  <sheetFormatPr defaultColWidth="8.725" defaultRowHeight="14.25" outlineLevelCol="5"/>
  <cols>
    <col min="1" max="2" width="8.275" style="192" customWidth="1"/>
    <col min="3" max="3" width="42.1833333333333" style="58" customWidth="1"/>
    <col min="4" max="4" width="9" style="91" customWidth="1"/>
  </cols>
  <sheetData>
    <row r="1" spans="3:3">
      <c r="C1" s="61"/>
    </row>
    <row r="2" ht="13.5" spans="1:6">
      <c r="A2" s="193">
        <v>7</v>
      </c>
      <c r="B2" s="193"/>
      <c r="C2" s="16" t="s">
        <v>16</v>
      </c>
      <c r="D2" s="87" t="s">
        <v>4</v>
      </c>
      <c r="E2" s="194" t="s">
        <v>93</v>
      </c>
      <c r="F2" s="194" t="s">
        <v>94</v>
      </c>
    </row>
    <row r="3" ht="27" spans="1:6">
      <c r="A3" s="193">
        <v>5</v>
      </c>
      <c r="B3" s="193"/>
      <c r="C3" s="16" t="s">
        <v>67</v>
      </c>
      <c r="D3" s="87" t="s">
        <v>101</v>
      </c>
      <c r="E3" s="194" t="s">
        <v>93</v>
      </c>
      <c r="F3" s="194"/>
    </row>
    <row r="4" ht="13.5" spans="1:6">
      <c r="A4" s="193">
        <v>3</v>
      </c>
      <c r="B4" s="193"/>
      <c r="C4" s="16" t="s">
        <v>12</v>
      </c>
      <c r="D4" s="87" t="s">
        <v>4</v>
      </c>
      <c r="E4" t="s">
        <v>93</v>
      </c>
      <c r="F4" t="s">
        <v>94</v>
      </c>
    </row>
    <row r="5" ht="13.5" spans="1:6">
      <c r="A5" s="193">
        <v>10</v>
      </c>
      <c r="B5" s="193"/>
      <c r="C5" s="16" t="s">
        <v>19</v>
      </c>
      <c r="D5" s="87" t="s">
        <v>4</v>
      </c>
      <c r="E5" s="194" t="s">
        <v>93</v>
      </c>
      <c r="F5" s="194" t="s">
        <v>94</v>
      </c>
    </row>
    <row r="6" ht="13.5" spans="1:6">
      <c r="A6" s="193">
        <v>15</v>
      </c>
      <c r="B6" s="193"/>
      <c r="C6" s="16" t="s">
        <v>25</v>
      </c>
      <c r="D6" s="87" t="s">
        <v>116</v>
      </c>
      <c r="E6" s="194"/>
      <c r="F6" t="s">
        <v>94</v>
      </c>
    </row>
    <row r="7" ht="13.5" spans="1:6">
      <c r="A7" s="193">
        <v>14</v>
      </c>
      <c r="B7" s="193"/>
      <c r="C7" s="16" t="s">
        <v>24</v>
      </c>
      <c r="D7" s="87" t="s">
        <v>116</v>
      </c>
      <c r="E7" s="194"/>
      <c r="F7" s="194" t="s">
        <v>94</v>
      </c>
    </row>
    <row r="8" ht="13.5" spans="1:6">
      <c r="A8" s="193">
        <v>16</v>
      </c>
      <c r="B8" s="193"/>
      <c r="C8" s="16" t="s">
        <v>26</v>
      </c>
      <c r="D8" s="87" t="s">
        <v>101</v>
      </c>
      <c r="E8" s="194" t="s">
        <v>93</v>
      </c>
      <c r="F8" s="194"/>
    </row>
    <row r="9" ht="13.5" spans="1:6">
      <c r="A9" s="193">
        <v>8</v>
      </c>
      <c r="B9" s="193"/>
      <c r="C9" s="16" t="s">
        <v>17</v>
      </c>
      <c r="D9" s="87" t="s">
        <v>4</v>
      </c>
      <c r="E9" t="s">
        <v>93</v>
      </c>
      <c r="F9" t="s">
        <v>94</v>
      </c>
    </row>
    <row r="10" ht="13.5" spans="1:6">
      <c r="A10" s="193">
        <v>9</v>
      </c>
      <c r="B10" s="193"/>
      <c r="C10" s="16" t="s">
        <v>18</v>
      </c>
      <c r="D10" s="87" t="s">
        <v>4</v>
      </c>
      <c r="E10" t="s">
        <v>93</v>
      </c>
      <c r="F10" t="s">
        <v>94</v>
      </c>
    </row>
    <row r="11" ht="13.5" spans="1:6">
      <c r="A11" s="193">
        <v>13</v>
      </c>
      <c r="B11" s="193"/>
      <c r="C11" s="16" t="s">
        <v>23</v>
      </c>
      <c r="D11" s="87" t="s">
        <v>116</v>
      </c>
      <c r="E11" s="194"/>
      <c r="F11" s="194" t="s">
        <v>94</v>
      </c>
    </row>
    <row r="12" ht="13.5" spans="1:6">
      <c r="A12" s="193">
        <v>4</v>
      </c>
      <c r="B12" s="193"/>
      <c r="C12" s="16" t="s">
        <v>66</v>
      </c>
      <c r="D12" s="87" t="s">
        <v>4</v>
      </c>
      <c r="E12" s="194" t="s">
        <v>93</v>
      </c>
      <c r="F12" s="194" t="s">
        <v>94</v>
      </c>
    </row>
    <row r="13" ht="13.5" spans="1:6">
      <c r="A13" s="193">
        <v>27</v>
      </c>
      <c r="B13" s="193"/>
      <c r="C13" s="16" t="s">
        <v>40</v>
      </c>
      <c r="D13" s="87" t="s">
        <v>4</v>
      </c>
      <c r="E13" s="194" t="s">
        <v>93</v>
      </c>
      <c r="F13" s="194" t="s">
        <v>94</v>
      </c>
    </row>
    <row r="14" ht="13.5" spans="1:6">
      <c r="A14" s="193">
        <v>38</v>
      </c>
      <c r="B14" s="193"/>
      <c r="C14" s="16" t="s">
        <v>46</v>
      </c>
      <c r="D14" s="87" t="s">
        <v>4</v>
      </c>
      <c r="E14" s="192" t="s">
        <v>93</v>
      </c>
      <c r="F14" s="199" t="s">
        <v>94</v>
      </c>
    </row>
    <row r="15" ht="13.5" spans="1:6">
      <c r="A15" s="193">
        <v>12</v>
      </c>
      <c r="B15" s="193"/>
      <c r="C15" s="16" t="s">
        <v>68</v>
      </c>
      <c r="D15" s="87" t="s">
        <v>4</v>
      </c>
      <c r="E15" t="s">
        <v>93</v>
      </c>
      <c r="F15" s="194" t="s">
        <v>94</v>
      </c>
    </row>
    <row r="16" ht="13.5" spans="1:6">
      <c r="A16" s="193">
        <v>11</v>
      </c>
      <c r="B16" s="193"/>
      <c r="C16" s="16" t="s">
        <v>22</v>
      </c>
      <c r="D16" s="87" t="s">
        <v>4</v>
      </c>
      <c r="E16" t="s">
        <v>93</v>
      </c>
      <c r="F16" s="194" t="s">
        <v>94</v>
      </c>
    </row>
    <row r="17" ht="13.5" spans="1:6">
      <c r="A17" s="193">
        <v>6</v>
      </c>
      <c r="B17" s="193"/>
      <c r="C17" s="16" t="s">
        <v>15</v>
      </c>
      <c r="D17" s="87" t="s">
        <v>4</v>
      </c>
      <c r="E17" s="194" t="s">
        <v>93</v>
      </c>
      <c r="F17" t="s">
        <v>94</v>
      </c>
    </row>
    <row r="18" ht="13.5" spans="1:6">
      <c r="A18" s="193">
        <v>35</v>
      </c>
      <c r="B18" s="193"/>
      <c r="C18" s="16" t="s">
        <v>33</v>
      </c>
      <c r="D18" s="78" t="s">
        <v>101</v>
      </c>
      <c r="E18" s="201" t="s">
        <v>14</v>
      </c>
      <c r="F18" s="194"/>
    </row>
    <row r="19" ht="13.5" spans="1:6">
      <c r="A19" s="193">
        <v>44</v>
      </c>
      <c r="B19" s="193"/>
      <c r="C19" s="16" t="s">
        <v>33</v>
      </c>
      <c r="D19" s="87" t="s">
        <v>116</v>
      </c>
      <c r="E19" s="194"/>
      <c r="F19" s="199" t="s">
        <v>94</v>
      </c>
    </row>
    <row r="20" ht="13.5" spans="1:6">
      <c r="A20" s="193">
        <v>46</v>
      </c>
      <c r="B20" s="193"/>
      <c r="C20" s="202" t="s">
        <v>55</v>
      </c>
      <c r="D20" s="87" t="s">
        <v>116</v>
      </c>
      <c r="E20" s="194"/>
      <c r="F20" s="199" t="s">
        <v>94</v>
      </c>
    </row>
    <row r="21" ht="13.5" spans="1:6">
      <c r="A21" s="193">
        <v>34</v>
      </c>
      <c r="B21" s="193"/>
      <c r="C21" s="16" t="s">
        <v>76</v>
      </c>
      <c r="D21" s="78" t="s">
        <v>4</v>
      </c>
      <c r="E21" s="199" t="s">
        <v>93</v>
      </c>
      <c r="F21" s="199" t="s">
        <v>94</v>
      </c>
    </row>
    <row r="22" ht="13.5" spans="1:6">
      <c r="A22" s="193">
        <v>21</v>
      </c>
      <c r="B22" s="193"/>
      <c r="C22" s="16" t="s">
        <v>30</v>
      </c>
      <c r="D22" s="87" t="s">
        <v>4</v>
      </c>
      <c r="E22" t="s">
        <v>93</v>
      </c>
      <c r="F22" t="s">
        <v>94</v>
      </c>
    </row>
    <row r="23" ht="13.5" spans="1:5">
      <c r="A23" s="193">
        <v>22</v>
      </c>
      <c r="B23" s="193"/>
      <c r="C23" s="16" t="s">
        <v>30</v>
      </c>
      <c r="D23" s="87" t="s">
        <v>71</v>
      </c>
      <c r="E23" t="s">
        <v>93</v>
      </c>
    </row>
    <row r="24" ht="13.5" spans="1:6">
      <c r="A24" s="193">
        <v>23</v>
      </c>
      <c r="B24" s="193"/>
      <c r="C24" s="16" t="s">
        <v>32</v>
      </c>
      <c r="D24" s="87" t="s">
        <v>116</v>
      </c>
      <c r="F24" t="s">
        <v>94</v>
      </c>
    </row>
    <row r="25" ht="13.5" spans="1:6">
      <c r="A25" s="193">
        <v>33</v>
      </c>
      <c r="B25" s="193"/>
      <c r="C25" s="16" t="s">
        <v>49</v>
      </c>
      <c r="D25" s="78" t="s">
        <v>101</v>
      </c>
      <c r="E25" s="201" t="s">
        <v>14</v>
      </c>
      <c r="F25" s="194"/>
    </row>
    <row r="26" ht="13.5" spans="1:6">
      <c r="A26" s="193">
        <v>2</v>
      </c>
      <c r="B26" s="193"/>
      <c r="C26" s="16" t="s">
        <v>11</v>
      </c>
      <c r="D26" s="87" t="s">
        <v>4</v>
      </c>
      <c r="E26" s="194" t="s">
        <v>93</v>
      </c>
      <c r="F26" s="194" t="s">
        <v>94</v>
      </c>
    </row>
    <row r="27" ht="13.5" spans="1:6">
      <c r="A27" s="193">
        <v>32</v>
      </c>
      <c r="B27" s="193"/>
      <c r="C27" s="16" t="s">
        <v>45</v>
      </c>
      <c r="D27" s="87" t="s">
        <v>4</v>
      </c>
      <c r="E27" s="194" t="s">
        <v>93</v>
      </c>
      <c r="F27" s="194" t="s">
        <v>94</v>
      </c>
    </row>
    <row r="28" ht="13.5" spans="1:6">
      <c r="A28" s="193">
        <v>20</v>
      </c>
      <c r="B28" s="193"/>
      <c r="C28" s="16" t="s">
        <v>29</v>
      </c>
      <c r="D28" s="87" t="s">
        <v>4</v>
      </c>
      <c r="E28" s="194" t="s">
        <v>93</v>
      </c>
      <c r="F28" s="194" t="s">
        <v>94</v>
      </c>
    </row>
    <row r="29" ht="13.5" spans="1:6">
      <c r="A29" s="193">
        <v>19</v>
      </c>
      <c r="B29" s="193"/>
      <c r="C29" s="16" t="s">
        <v>70</v>
      </c>
      <c r="D29" s="87" t="s">
        <v>4</v>
      </c>
      <c r="E29" s="194" t="s">
        <v>93</v>
      </c>
      <c r="F29" s="194" t="s">
        <v>94</v>
      </c>
    </row>
    <row r="30" ht="13.5" spans="1:6">
      <c r="A30" s="193">
        <v>31</v>
      </c>
      <c r="B30" s="193"/>
      <c r="C30" s="16" t="s">
        <v>44</v>
      </c>
      <c r="D30" s="87" t="s">
        <v>4</v>
      </c>
      <c r="E30" s="194" t="s">
        <v>93</v>
      </c>
      <c r="F30" s="194" t="s">
        <v>94</v>
      </c>
    </row>
    <row r="31" ht="13.5" spans="1:6">
      <c r="A31" s="193">
        <v>37</v>
      </c>
      <c r="B31" s="193"/>
      <c r="C31" s="19" t="s">
        <v>34</v>
      </c>
      <c r="D31" s="78" t="s">
        <v>101</v>
      </c>
      <c r="E31" s="203" t="s">
        <v>14</v>
      </c>
      <c r="F31" s="194"/>
    </row>
    <row r="32" ht="13.5" spans="1:6">
      <c r="A32" s="193">
        <v>17</v>
      </c>
      <c r="B32" s="193"/>
      <c r="C32" s="16" t="s">
        <v>27</v>
      </c>
      <c r="D32" s="87" t="s">
        <v>4</v>
      </c>
      <c r="E32" s="194" t="s">
        <v>93</v>
      </c>
      <c r="F32" s="194" t="s">
        <v>94</v>
      </c>
    </row>
    <row r="33" ht="13.5" spans="1:6">
      <c r="A33" s="193">
        <v>40</v>
      </c>
      <c r="B33" s="193"/>
      <c r="C33" s="16" t="s">
        <v>51</v>
      </c>
      <c r="D33" s="78" t="s">
        <v>4</v>
      </c>
      <c r="E33" s="199" t="s">
        <v>93</v>
      </c>
      <c r="F33" s="199" t="s">
        <v>94</v>
      </c>
    </row>
    <row r="34" ht="13.5" spans="1:6">
      <c r="A34" s="193">
        <v>45</v>
      </c>
      <c r="B34" s="193"/>
      <c r="C34" s="16" t="s">
        <v>51</v>
      </c>
      <c r="D34" s="87" t="s">
        <v>116</v>
      </c>
      <c r="E34" s="204"/>
      <c r="F34" s="192" t="s">
        <v>94</v>
      </c>
    </row>
    <row r="35" ht="13.5" spans="1:6">
      <c r="A35" s="193">
        <v>1</v>
      </c>
      <c r="B35" s="193"/>
      <c r="C35" s="16" t="s">
        <v>10</v>
      </c>
      <c r="D35" s="87" t="s">
        <v>4</v>
      </c>
      <c r="E35" s="194" t="s">
        <v>93</v>
      </c>
      <c r="F35" s="194" t="s">
        <v>94</v>
      </c>
    </row>
    <row r="36" ht="13.5" spans="1:6">
      <c r="A36" s="193">
        <v>25</v>
      </c>
      <c r="B36" s="193"/>
      <c r="C36" s="16" t="s">
        <v>38</v>
      </c>
      <c r="D36" s="87" t="s">
        <v>4</v>
      </c>
      <c r="E36" s="204" t="s">
        <v>93</v>
      </c>
      <c r="F36" t="s">
        <v>94</v>
      </c>
    </row>
    <row r="37" ht="13.5" spans="1:6">
      <c r="A37" s="193">
        <v>24</v>
      </c>
      <c r="B37" s="193"/>
      <c r="C37" s="16" t="s">
        <v>37</v>
      </c>
      <c r="D37" s="87" t="s">
        <v>4</v>
      </c>
      <c r="E37" s="204" t="s">
        <v>93</v>
      </c>
      <c r="F37" t="s">
        <v>94</v>
      </c>
    </row>
    <row r="38" ht="13.5" spans="1:6">
      <c r="A38" s="193">
        <v>43</v>
      </c>
      <c r="B38" s="193"/>
      <c r="C38" s="16" t="s">
        <v>53</v>
      </c>
      <c r="D38" s="87" t="s">
        <v>4</v>
      </c>
      <c r="E38" s="199" t="s">
        <v>93</v>
      </c>
      <c r="F38" s="199" t="s">
        <v>94</v>
      </c>
    </row>
    <row r="39" ht="13.5" spans="1:6">
      <c r="A39" s="193">
        <v>47</v>
      </c>
      <c r="B39" s="193"/>
      <c r="C39" s="16" t="s">
        <v>53</v>
      </c>
      <c r="D39" s="87" t="s">
        <v>116</v>
      </c>
      <c r="E39" s="194"/>
      <c r="F39" s="199" t="s">
        <v>94</v>
      </c>
    </row>
    <row r="40" ht="13.5" spans="1:6">
      <c r="A40" s="193">
        <v>29</v>
      </c>
      <c r="B40" s="193"/>
      <c r="C40" s="16" t="s">
        <v>42</v>
      </c>
      <c r="D40" s="87" t="s">
        <v>4</v>
      </c>
      <c r="E40" s="194" t="s">
        <v>93</v>
      </c>
      <c r="F40" s="194" t="s">
        <v>94</v>
      </c>
    </row>
    <row r="41" ht="13.5" spans="1:6">
      <c r="A41" s="193">
        <v>30</v>
      </c>
      <c r="B41" s="193"/>
      <c r="C41" s="16" t="s">
        <v>43</v>
      </c>
      <c r="D41" s="87" t="s">
        <v>4</v>
      </c>
      <c r="E41" s="194" t="s">
        <v>93</v>
      </c>
      <c r="F41" s="194" t="s">
        <v>94</v>
      </c>
    </row>
    <row r="42" ht="13.5" spans="1:6">
      <c r="A42" s="193">
        <v>42</v>
      </c>
      <c r="B42" s="193"/>
      <c r="C42" s="16" t="s">
        <v>52</v>
      </c>
      <c r="D42" s="78" t="s">
        <v>4</v>
      </c>
      <c r="E42" s="192" t="s">
        <v>93</v>
      </c>
      <c r="F42" s="199" t="s">
        <v>94</v>
      </c>
    </row>
    <row r="43" ht="13.5" spans="1:6">
      <c r="A43" s="193">
        <v>49</v>
      </c>
      <c r="B43" s="193"/>
      <c r="C43" s="16" t="s">
        <v>52</v>
      </c>
      <c r="D43" s="87" t="s">
        <v>116</v>
      </c>
      <c r="F43" s="199" t="s">
        <v>94</v>
      </c>
    </row>
    <row r="44" ht="13.5" spans="1:6">
      <c r="A44" s="193">
        <v>26</v>
      </c>
      <c r="B44" s="193"/>
      <c r="C44" s="16" t="s">
        <v>39</v>
      </c>
      <c r="D44" s="87" t="s">
        <v>4</v>
      </c>
      <c r="E44" t="s">
        <v>93</v>
      </c>
      <c r="F44" s="194" t="s">
        <v>94</v>
      </c>
    </row>
    <row r="45" ht="13.5" spans="1:6">
      <c r="A45" s="193">
        <v>28</v>
      </c>
      <c r="B45" s="193"/>
      <c r="C45" s="16" t="s">
        <v>41</v>
      </c>
      <c r="D45" s="87" t="s">
        <v>4</v>
      </c>
      <c r="E45" t="s">
        <v>93</v>
      </c>
      <c r="F45" s="194" t="s">
        <v>94</v>
      </c>
    </row>
    <row r="46" ht="13.5" spans="1:6">
      <c r="A46" s="193">
        <v>18</v>
      </c>
      <c r="B46" s="193"/>
      <c r="C46" s="16" t="s">
        <v>28</v>
      </c>
      <c r="D46" s="87" t="s">
        <v>4</v>
      </c>
      <c r="E46" t="s">
        <v>93</v>
      </c>
      <c r="F46" s="194" t="s">
        <v>94</v>
      </c>
    </row>
    <row r="47" ht="13.5" spans="1:6">
      <c r="A47" s="193">
        <v>48</v>
      </c>
      <c r="B47" s="193"/>
      <c r="C47" s="16" t="s">
        <v>56</v>
      </c>
      <c r="D47" s="87" t="s">
        <v>116</v>
      </c>
      <c r="F47" s="199" t="s">
        <v>94</v>
      </c>
    </row>
    <row r="48" spans="1:6">
      <c r="A48" s="192">
        <f>49</f>
        <v>49</v>
      </c>
      <c r="E48">
        <v>38</v>
      </c>
      <c r="F48">
        <v>40</v>
      </c>
    </row>
    <row r="49" spans="1:1">
      <c r="A49" s="192">
        <f>A48-3</f>
        <v>46</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13" workbookViewId="0">
      <selection activeCell="C1" sqref="C$1:E$1048576"/>
    </sheetView>
  </sheetViews>
  <sheetFormatPr defaultColWidth="8.725" defaultRowHeight="14.25"/>
  <cols>
    <col min="1" max="1" width="8.275" style="192" customWidth="1"/>
    <col min="2" max="2" width="42.1833333333333" style="58" customWidth="1"/>
    <col min="3" max="3" width="9" style="91" customWidth="1"/>
    <col min="7" max="7" width="8.63333333333333" customWidth="1"/>
    <col min="8" max="8" width="17.1833333333333" customWidth="1"/>
    <col min="9" max="9" width="20.275" customWidth="1"/>
  </cols>
  <sheetData>
    <row r="1" ht="15" spans="2:2">
      <c r="B1" s="61"/>
    </row>
    <row r="2" spans="1:9">
      <c r="A2" s="193">
        <v>7</v>
      </c>
      <c r="B2" s="16" t="s">
        <v>16</v>
      </c>
      <c r="C2" s="87" t="s">
        <v>4</v>
      </c>
      <c r="D2" s="194" t="s">
        <v>93</v>
      </c>
      <c r="E2" s="194" t="s">
        <v>94</v>
      </c>
      <c r="G2" s="195" t="s">
        <v>84</v>
      </c>
      <c r="H2" s="196" t="s">
        <v>85</v>
      </c>
      <c r="I2" s="196" t="s">
        <v>86</v>
      </c>
    </row>
    <row r="3" ht="27.75" spans="1:9">
      <c r="A3" s="193">
        <v>5</v>
      </c>
      <c r="B3" s="16" t="s">
        <v>67</v>
      </c>
      <c r="C3" s="87" t="s">
        <v>101</v>
      </c>
      <c r="D3" s="194" t="s">
        <v>93</v>
      </c>
      <c r="E3" s="194"/>
      <c r="G3" s="197" t="s">
        <v>32</v>
      </c>
      <c r="H3" s="198" t="s">
        <v>88</v>
      </c>
      <c r="I3" s="198" t="s">
        <v>89</v>
      </c>
    </row>
    <row r="4" ht="21.75" spans="1:9">
      <c r="A4" s="193">
        <v>3</v>
      </c>
      <c r="B4" s="16" t="s">
        <v>12</v>
      </c>
      <c r="C4" s="87" t="s">
        <v>4</v>
      </c>
      <c r="D4" t="s">
        <v>93</v>
      </c>
      <c r="E4" t="s">
        <v>94</v>
      </c>
      <c r="G4" s="197" t="s">
        <v>19</v>
      </c>
      <c r="H4" s="198" t="s">
        <v>91</v>
      </c>
      <c r="I4" s="198" t="s">
        <v>92</v>
      </c>
    </row>
    <row r="5" ht="21.75" spans="1:9">
      <c r="A5" s="193">
        <v>10</v>
      </c>
      <c r="B5" s="16" t="s">
        <v>19</v>
      </c>
      <c r="C5" s="87" t="s">
        <v>4</v>
      </c>
      <c r="D5" s="194" t="s">
        <v>93</v>
      </c>
      <c r="E5" s="194" t="s">
        <v>94</v>
      </c>
      <c r="G5" s="197" t="s">
        <v>25</v>
      </c>
      <c r="H5" s="198" t="s">
        <v>95</v>
      </c>
      <c r="I5" s="198" t="s">
        <v>92</v>
      </c>
    </row>
    <row r="6" ht="21.75" spans="1:9">
      <c r="A6" s="193">
        <v>15</v>
      </c>
      <c r="B6" s="16" t="s">
        <v>25</v>
      </c>
      <c r="C6" s="87" t="s">
        <v>116</v>
      </c>
      <c r="D6" s="194"/>
      <c r="E6" t="s">
        <v>94</v>
      </c>
      <c r="G6" s="197" t="s">
        <v>96</v>
      </c>
      <c r="H6" s="198" t="s">
        <v>97</v>
      </c>
      <c r="I6" s="198" t="s">
        <v>92</v>
      </c>
    </row>
    <row r="7" ht="21.75" spans="1:9">
      <c r="A7" s="193">
        <v>14</v>
      </c>
      <c r="B7" s="16" t="s">
        <v>24</v>
      </c>
      <c r="C7" s="87" t="s">
        <v>116</v>
      </c>
      <c r="D7" s="194"/>
      <c r="E7" s="194" t="s">
        <v>94</v>
      </c>
      <c r="G7" s="197" t="s">
        <v>12</v>
      </c>
      <c r="H7" s="198" t="s">
        <v>98</v>
      </c>
      <c r="I7" s="198" t="s">
        <v>92</v>
      </c>
    </row>
    <row r="8" ht="21.75" spans="1:9">
      <c r="A8" s="193">
        <v>16</v>
      </c>
      <c r="B8" s="16" t="s">
        <v>26</v>
      </c>
      <c r="C8" s="87" t="s">
        <v>101</v>
      </c>
      <c r="D8" s="194" t="s">
        <v>93</v>
      </c>
      <c r="E8" s="194"/>
      <c r="G8" s="197" t="s">
        <v>99</v>
      </c>
      <c r="H8" s="198" t="s">
        <v>100</v>
      </c>
      <c r="I8" s="198" t="s">
        <v>92</v>
      </c>
    </row>
    <row r="9" ht="21.75" spans="1:9">
      <c r="A9" s="193">
        <v>8</v>
      </c>
      <c r="B9" s="16" t="s">
        <v>17</v>
      </c>
      <c r="C9" s="87" t="s">
        <v>4</v>
      </c>
      <c r="D9" t="s">
        <v>93</v>
      </c>
      <c r="E9" t="s">
        <v>94</v>
      </c>
      <c r="G9" s="197" t="s">
        <v>26</v>
      </c>
      <c r="H9" s="198" t="s">
        <v>102</v>
      </c>
      <c r="I9" s="198" t="s">
        <v>92</v>
      </c>
    </row>
    <row r="10" ht="21.75" spans="1:9">
      <c r="A10" s="193">
        <v>9</v>
      </c>
      <c r="B10" s="16" t="s">
        <v>18</v>
      </c>
      <c r="C10" s="87" t="s">
        <v>4</v>
      </c>
      <c r="D10" t="s">
        <v>93</v>
      </c>
      <c r="E10" t="s">
        <v>94</v>
      </c>
      <c r="G10" s="197" t="s">
        <v>103</v>
      </c>
      <c r="H10" s="198" t="s">
        <v>104</v>
      </c>
      <c r="I10" s="198" t="s">
        <v>105</v>
      </c>
    </row>
    <row r="11" ht="21.75" spans="1:9">
      <c r="A11" s="193">
        <v>13</v>
      </c>
      <c r="B11" s="16" t="s">
        <v>23</v>
      </c>
      <c r="C11" s="87" t="s">
        <v>116</v>
      </c>
      <c r="D11" s="194"/>
      <c r="E11" s="194" t="s">
        <v>94</v>
      </c>
      <c r="G11" s="197" t="s">
        <v>76</v>
      </c>
      <c r="H11" s="198" t="s">
        <v>106</v>
      </c>
      <c r="I11" s="198" t="s">
        <v>92</v>
      </c>
    </row>
    <row r="12" ht="21.75" spans="1:9">
      <c r="A12" s="193">
        <v>4</v>
      </c>
      <c r="B12" s="16" t="s">
        <v>66</v>
      </c>
      <c r="C12" s="87" t="s">
        <v>4</v>
      </c>
      <c r="D12" s="194" t="s">
        <v>93</v>
      </c>
      <c r="E12" s="194" t="s">
        <v>94</v>
      </c>
      <c r="G12" s="197" t="s">
        <v>70</v>
      </c>
      <c r="H12" s="198" t="s">
        <v>107</v>
      </c>
      <c r="I12" s="198" t="s">
        <v>108</v>
      </c>
    </row>
    <row r="13" ht="21.75" spans="1:9">
      <c r="A13" s="193">
        <v>27</v>
      </c>
      <c r="B13" s="16" t="s">
        <v>40</v>
      </c>
      <c r="C13" s="87" t="s">
        <v>4</v>
      </c>
      <c r="D13" s="194" t="s">
        <v>93</v>
      </c>
      <c r="E13" s="194" t="s">
        <v>94</v>
      </c>
      <c r="G13" s="197" t="s">
        <v>55</v>
      </c>
      <c r="H13" s="198" t="s">
        <v>109</v>
      </c>
      <c r="I13" s="198" t="s">
        <v>105</v>
      </c>
    </row>
    <row r="14" ht="21.75" spans="1:9">
      <c r="A14" s="193">
        <v>38</v>
      </c>
      <c r="B14" s="16" t="s">
        <v>46</v>
      </c>
      <c r="C14" s="87" t="s">
        <v>4</v>
      </c>
      <c r="D14" s="192" t="s">
        <v>93</v>
      </c>
      <c r="E14" s="199" t="s">
        <v>94</v>
      </c>
      <c r="G14" s="197" t="s">
        <v>110</v>
      </c>
      <c r="H14" s="198" t="s">
        <v>111</v>
      </c>
      <c r="I14" s="198" t="s">
        <v>112</v>
      </c>
    </row>
    <row r="15" ht="32.25" spans="1:9">
      <c r="A15" s="193">
        <v>12</v>
      </c>
      <c r="B15" s="16" t="s">
        <v>68</v>
      </c>
      <c r="C15" s="87" t="s">
        <v>4</v>
      </c>
      <c r="D15" t="s">
        <v>93</v>
      </c>
      <c r="E15" s="194" t="s">
        <v>94</v>
      </c>
      <c r="G15" s="197" t="s">
        <v>28</v>
      </c>
      <c r="H15" s="198" t="s">
        <v>113</v>
      </c>
      <c r="I15" s="198" t="s">
        <v>114</v>
      </c>
    </row>
    <row r="16" ht="32.25" spans="1:9">
      <c r="A16" s="193">
        <v>11</v>
      </c>
      <c r="B16" s="16" t="s">
        <v>22</v>
      </c>
      <c r="C16" s="87" t="s">
        <v>4</v>
      </c>
      <c r="D16" t="s">
        <v>93</v>
      </c>
      <c r="E16" s="194" t="s">
        <v>94</v>
      </c>
      <c r="G16" s="197" t="s">
        <v>33</v>
      </c>
      <c r="H16" s="200" t="s">
        <v>115</v>
      </c>
      <c r="I16" s="198" t="s">
        <v>108</v>
      </c>
    </row>
    <row r="17" ht="42.75" spans="1:9">
      <c r="A17" s="193">
        <v>6</v>
      </c>
      <c r="B17" s="16" t="s">
        <v>15</v>
      </c>
      <c r="C17" s="87" t="s">
        <v>4</v>
      </c>
      <c r="D17" s="194" t="s">
        <v>93</v>
      </c>
      <c r="E17" t="s">
        <v>94</v>
      </c>
      <c r="G17" s="197" t="s">
        <v>117</v>
      </c>
      <c r="H17" s="198" t="s">
        <v>118</v>
      </c>
      <c r="I17" s="198" t="s">
        <v>92</v>
      </c>
    </row>
    <row r="18" ht="13.5" spans="1:5">
      <c r="A18" s="193">
        <v>35</v>
      </c>
      <c r="B18" s="16" t="s">
        <v>33</v>
      </c>
      <c r="C18" s="78" t="s">
        <v>101</v>
      </c>
      <c r="D18" s="201" t="s">
        <v>14</v>
      </c>
      <c r="E18" s="194"/>
    </row>
    <row r="19" ht="13.5" spans="1:5">
      <c r="A19" s="193">
        <v>44</v>
      </c>
      <c r="B19" s="16" t="s">
        <v>33</v>
      </c>
      <c r="C19" s="87" t="s">
        <v>116</v>
      </c>
      <c r="D19" s="194"/>
      <c r="E19" s="199" t="s">
        <v>94</v>
      </c>
    </row>
    <row r="20" ht="13.5" spans="1:5">
      <c r="A20" s="193">
        <v>46</v>
      </c>
      <c r="B20" s="202" t="s">
        <v>55</v>
      </c>
      <c r="C20" s="87" t="s">
        <v>116</v>
      </c>
      <c r="D20" s="194"/>
      <c r="E20" s="199" t="s">
        <v>94</v>
      </c>
    </row>
    <row r="21" ht="13.5" spans="1:5">
      <c r="A21" s="193">
        <v>34</v>
      </c>
      <c r="B21" s="16" t="s">
        <v>76</v>
      </c>
      <c r="C21" s="78" t="s">
        <v>4</v>
      </c>
      <c r="D21" s="199" t="s">
        <v>93</v>
      </c>
      <c r="E21" s="199" t="s">
        <v>94</v>
      </c>
    </row>
    <row r="22" ht="13.5" spans="1:5">
      <c r="A22" s="193">
        <v>21</v>
      </c>
      <c r="B22" s="16" t="s">
        <v>30</v>
      </c>
      <c r="C22" s="87" t="s">
        <v>4</v>
      </c>
      <c r="D22" t="s">
        <v>93</v>
      </c>
      <c r="E22" t="s">
        <v>94</v>
      </c>
    </row>
    <row r="23" ht="13.5" spans="1:4">
      <c r="A23" s="193">
        <v>22</v>
      </c>
      <c r="B23" s="16" t="s">
        <v>30</v>
      </c>
      <c r="C23" s="87" t="s">
        <v>71</v>
      </c>
      <c r="D23" t="s">
        <v>93</v>
      </c>
    </row>
    <row r="24" ht="13.5" spans="1:5">
      <c r="A24" s="193">
        <v>23</v>
      </c>
      <c r="B24" s="16" t="s">
        <v>32</v>
      </c>
      <c r="C24" s="87" t="s">
        <v>116</v>
      </c>
      <c r="E24" t="s">
        <v>94</v>
      </c>
    </row>
    <row r="25" ht="13.5" spans="1:5">
      <c r="A25" s="193">
        <v>33</v>
      </c>
      <c r="B25" s="16" t="s">
        <v>49</v>
      </c>
      <c r="C25" s="78" t="s">
        <v>101</v>
      </c>
      <c r="D25" s="201" t="s">
        <v>14</v>
      </c>
      <c r="E25" s="194"/>
    </row>
    <row r="26" ht="13.5" spans="1:5">
      <c r="A26" s="193">
        <v>2</v>
      </c>
      <c r="B26" s="16" t="s">
        <v>11</v>
      </c>
      <c r="C26" s="87" t="s">
        <v>4</v>
      </c>
      <c r="D26" s="194" t="s">
        <v>93</v>
      </c>
      <c r="E26" s="194" t="s">
        <v>94</v>
      </c>
    </row>
    <row r="27" ht="13.5" spans="1:5">
      <c r="A27" s="193">
        <v>32</v>
      </c>
      <c r="B27" s="16" t="s">
        <v>45</v>
      </c>
      <c r="C27" s="87" t="s">
        <v>4</v>
      </c>
      <c r="D27" s="194" t="s">
        <v>93</v>
      </c>
      <c r="E27" s="194" t="s">
        <v>94</v>
      </c>
    </row>
    <row r="28" ht="13.5" spans="1:5">
      <c r="A28" s="193">
        <v>20</v>
      </c>
      <c r="B28" s="16" t="s">
        <v>29</v>
      </c>
      <c r="C28" s="87" t="s">
        <v>4</v>
      </c>
      <c r="D28" s="194" t="s">
        <v>93</v>
      </c>
      <c r="E28" s="194" t="s">
        <v>94</v>
      </c>
    </row>
    <row r="29" ht="13.5" spans="1:5">
      <c r="A29" s="193">
        <v>19</v>
      </c>
      <c r="B29" s="16" t="s">
        <v>70</v>
      </c>
      <c r="C29" s="87" t="s">
        <v>4</v>
      </c>
      <c r="D29" s="194" t="s">
        <v>93</v>
      </c>
      <c r="E29" s="194" t="s">
        <v>94</v>
      </c>
    </row>
    <row r="30" ht="13.5" spans="1:5">
      <c r="A30" s="193">
        <v>31</v>
      </c>
      <c r="B30" s="16" t="s">
        <v>44</v>
      </c>
      <c r="C30" s="87" t="s">
        <v>4</v>
      </c>
      <c r="D30" s="194" t="s">
        <v>93</v>
      </c>
      <c r="E30" s="194" t="s">
        <v>94</v>
      </c>
    </row>
    <row r="31" ht="13.5" spans="1:5">
      <c r="A31" s="193">
        <v>37</v>
      </c>
      <c r="B31" s="19" t="s">
        <v>34</v>
      </c>
      <c r="C31" s="78" t="s">
        <v>101</v>
      </c>
      <c r="D31" s="203" t="s">
        <v>14</v>
      </c>
      <c r="E31" s="194"/>
    </row>
    <row r="32" ht="13.5" spans="1:5">
      <c r="A32" s="193">
        <v>17</v>
      </c>
      <c r="B32" s="16" t="s">
        <v>27</v>
      </c>
      <c r="C32" s="87" t="s">
        <v>4</v>
      </c>
      <c r="D32" s="194" t="s">
        <v>93</v>
      </c>
      <c r="E32" s="194" t="s">
        <v>94</v>
      </c>
    </row>
    <row r="33" ht="13.5" spans="1:5">
      <c r="A33" s="193">
        <v>40</v>
      </c>
      <c r="B33" s="16" t="s">
        <v>51</v>
      </c>
      <c r="C33" s="78" t="s">
        <v>4</v>
      </c>
      <c r="D33" s="199" t="s">
        <v>93</v>
      </c>
      <c r="E33" s="199" t="s">
        <v>94</v>
      </c>
    </row>
    <row r="34" ht="13.5" spans="1:5">
      <c r="A34" s="193">
        <v>45</v>
      </c>
      <c r="B34" s="16" t="s">
        <v>51</v>
      </c>
      <c r="C34" s="87" t="s">
        <v>116</v>
      </c>
      <c r="D34" s="204"/>
      <c r="E34" s="192" t="s">
        <v>94</v>
      </c>
    </row>
    <row r="35" ht="13.5" spans="1:5">
      <c r="A35" s="193">
        <v>1</v>
      </c>
      <c r="B35" s="16" t="s">
        <v>10</v>
      </c>
      <c r="C35" s="87" t="s">
        <v>4</v>
      </c>
      <c r="D35" s="194" t="s">
        <v>93</v>
      </c>
      <c r="E35" s="194" t="s">
        <v>94</v>
      </c>
    </row>
    <row r="36" ht="13.5" spans="1:5">
      <c r="A36" s="193">
        <v>25</v>
      </c>
      <c r="B36" s="16" t="s">
        <v>38</v>
      </c>
      <c r="C36" s="87" t="s">
        <v>4</v>
      </c>
      <c r="D36" s="204" t="s">
        <v>93</v>
      </c>
      <c r="E36" t="s">
        <v>94</v>
      </c>
    </row>
    <row r="37" ht="13.5" spans="1:5">
      <c r="A37" s="193">
        <v>24</v>
      </c>
      <c r="B37" s="16" t="s">
        <v>37</v>
      </c>
      <c r="C37" s="87" t="s">
        <v>4</v>
      </c>
      <c r="D37" s="204" t="s">
        <v>93</v>
      </c>
      <c r="E37" t="s">
        <v>94</v>
      </c>
    </row>
    <row r="38" ht="13.5" spans="1:5">
      <c r="A38" s="193">
        <v>43</v>
      </c>
      <c r="B38" s="16" t="s">
        <v>53</v>
      </c>
      <c r="C38" s="87" t="s">
        <v>4</v>
      </c>
      <c r="D38" s="199" t="s">
        <v>93</v>
      </c>
      <c r="E38" s="199" t="s">
        <v>94</v>
      </c>
    </row>
    <row r="39" ht="13.5" spans="1:5">
      <c r="A39" s="193">
        <v>47</v>
      </c>
      <c r="B39" s="16" t="s">
        <v>53</v>
      </c>
      <c r="C39" s="87" t="s">
        <v>116</v>
      </c>
      <c r="D39" s="194"/>
      <c r="E39" s="199" t="s">
        <v>94</v>
      </c>
    </row>
    <row r="40" ht="13.5" spans="1:5">
      <c r="A40" s="193">
        <v>29</v>
      </c>
      <c r="B40" s="16" t="s">
        <v>42</v>
      </c>
      <c r="C40" s="87" t="s">
        <v>4</v>
      </c>
      <c r="D40" s="194" t="s">
        <v>93</v>
      </c>
      <c r="E40" s="194" t="s">
        <v>94</v>
      </c>
    </row>
    <row r="41" ht="13.5" spans="1:5">
      <c r="A41" s="193">
        <v>30</v>
      </c>
      <c r="B41" s="16" t="s">
        <v>43</v>
      </c>
      <c r="C41" s="87" t="s">
        <v>4</v>
      </c>
      <c r="D41" s="194" t="s">
        <v>93</v>
      </c>
      <c r="E41" s="194" t="s">
        <v>94</v>
      </c>
    </row>
    <row r="42" ht="13.5" spans="1:5">
      <c r="A42" s="193">
        <v>42</v>
      </c>
      <c r="B42" s="16" t="s">
        <v>52</v>
      </c>
      <c r="C42" s="78" t="s">
        <v>4</v>
      </c>
      <c r="D42" s="192" t="s">
        <v>93</v>
      </c>
      <c r="E42" s="199" t="s">
        <v>94</v>
      </c>
    </row>
    <row r="43" ht="13.5" spans="1:5">
      <c r="A43" s="193">
        <v>49</v>
      </c>
      <c r="B43" s="16" t="s">
        <v>52</v>
      </c>
      <c r="C43" s="87" t="s">
        <v>116</v>
      </c>
      <c r="E43" s="199" t="s">
        <v>94</v>
      </c>
    </row>
    <row r="44" ht="13.5" spans="1:5">
      <c r="A44" s="193">
        <v>26</v>
      </c>
      <c r="B44" s="16" t="s">
        <v>39</v>
      </c>
      <c r="C44" s="87" t="s">
        <v>4</v>
      </c>
      <c r="D44" t="s">
        <v>93</v>
      </c>
      <c r="E44" s="194" t="s">
        <v>94</v>
      </c>
    </row>
    <row r="45" ht="13.5" spans="1:5">
      <c r="A45" s="193">
        <v>28</v>
      </c>
      <c r="B45" s="16" t="s">
        <v>41</v>
      </c>
      <c r="C45" s="87" t="s">
        <v>4</v>
      </c>
      <c r="D45" t="s">
        <v>93</v>
      </c>
      <c r="E45" s="194" t="s">
        <v>94</v>
      </c>
    </row>
    <row r="46" ht="13.5" spans="1:5">
      <c r="A46" s="193">
        <v>18</v>
      </c>
      <c r="B46" s="16" t="s">
        <v>28</v>
      </c>
      <c r="C46" s="87" t="s">
        <v>4</v>
      </c>
      <c r="D46" t="s">
        <v>93</v>
      </c>
      <c r="E46" s="194" t="s">
        <v>94</v>
      </c>
    </row>
    <row r="47" ht="13.5" spans="1:5">
      <c r="A47" s="193">
        <v>48</v>
      </c>
      <c r="B47" s="16" t="s">
        <v>56</v>
      </c>
      <c r="C47" s="87" t="s">
        <v>116</v>
      </c>
      <c r="E47" s="199" t="s">
        <v>94</v>
      </c>
    </row>
    <row r="48" spans="1:5">
      <c r="A48" s="192">
        <f>49</f>
        <v>49</v>
      </c>
      <c r="D48">
        <v>38</v>
      </c>
      <c r="E48">
        <v>40</v>
      </c>
    </row>
    <row r="49" spans="1:1">
      <c r="A49" s="192">
        <f>A48-3</f>
        <v>46</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opLeftCell="A6" workbookViewId="0">
      <selection activeCell="H7" sqref="H7:H9"/>
    </sheetView>
  </sheetViews>
  <sheetFormatPr defaultColWidth="8.725" defaultRowHeight="13.5"/>
  <cols>
    <col min="2" max="2" width="20.9083333333333" customWidth="1"/>
    <col min="3" max="3" width="15.6333333333333" customWidth="1"/>
    <col min="7" max="7" width="11.4583333333333" customWidth="1"/>
    <col min="13" max="13" width="10.3666666666667" customWidth="1"/>
    <col min="14" max="14" width="42.275" customWidth="1"/>
  </cols>
  <sheetData>
    <row r="1" ht="33.75" spans="1:14">
      <c r="A1" s="131">
        <v>4</v>
      </c>
      <c r="B1" s="16" t="s">
        <v>66</v>
      </c>
      <c r="C1" s="20">
        <v>2219</v>
      </c>
      <c r="D1" s="128">
        <v>56</v>
      </c>
      <c r="E1" s="177">
        <v>29.68</v>
      </c>
      <c r="F1" s="130">
        <v>1685</v>
      </c>
      <c r="G1" s="128"/>
      <c r="H1" s="87" t="s">
        <v>4</v>
      </c>
      <c r="I1" s="177"/>
      <c r="J1" s="185"/>
      <c r="K1" s="177">
        <v>0</v>
      </c>
      <c r="L1" s="185">
        <v>0</v>
      </c>
      <c r="M1" s="177">
        <v>0</v>
      </c>
      <c r="N1" s="157" t="s">
        <v>140</v>
      </c>
    </row>
    <row r="2" ht="36" spans="1:14">
      <c r="A2" s="131">
        <v>12</v>
      </c>
      <c r="B2" s="16" t="s">
        <v>68</v>
      </c>
      <c r="C2" s="20">
        <v>4300</v>
      </c>
      <c r="D2" s="128">
        <v>140</v>
      </c>
      <c r="E2" s="177">
        <v>74.2</v>
      </c>
      <c r="F2" s="130"/>
      <c r="G2" s="139"/>
      <c r="H2" s="87" t="s">
        <v>4</v>
      </c>
      <c r="I2" s="177"/>
      <c r="J2" s="177"/>
      <c r="K2" s="177">
        <v>0</v>
      </c>
      <c r="L2" s="177">
        <v>0</v>
      </c>
      <c r="M2" s="177">
        <v>0</v>
      </c>
      <c r="N2" s="163" t="s">
        <v>141</v>
      </c>
    </row>
    <row r="3" ht="27" customHeight="1" spans="1:14">
      <c r="A3" s="131">
        <v>19</v>
      </c>
      <c r="B3" s="16" t="s">
        <v>70</v>
      </c>
      <c r="C3" s="20">
        <v>3345.6</v>
      </c>
      <c r="D3" s="131">
        <v>111</v>
      </c>
      <c r="E3" s="177">
        <v>67.71</v>
      </c>
      <c r="F3" s="130"/>
      <c r="G3" s="128"/>
      <c r="H3" s="87" t="s">
        <v>4</v>
      </c>
      <c r="I3" s="177"/>
      <c r="J3" s="177"/>
      <c r="K3" s="177">
        <v>0</v>
      </c>
      <c r="L3" s="185">
        <v>0</v>
      </c>
      <c r="M3" s="185">
        <v>0</v>
      </c>
      <c r="N3" s="44" t="s">
        <v>142</v>
      </c>
    </row>
    <row r="4" ht="24" spans="1:14">
      <c r="A4" s="84" t="s">
        <v>143</v>
      </c>
      <c r="B4" s="52" t="s">
        <v>73</v>
      </c>
      <c r="C4" s="138"/>
      <c r="D4" s="178"/>
      <c r="E4" s="179"/>
      <c r="F4" s="126"/>
      <c r="G4" s="121"/>
      <c r="H4" s="155"/>
      <c r="I4" s="186"/>
      <c r="J4" s="185"/>
      <c r="K4" s="185">
        <v>0</v>
      </c>
      <c r="L4" s="185">
        <v>0</v>
      </c>
      <c r="M4" s="185">
        <v>0</v>
      </c>
      <c r="N4" s="156"/>
    </row>
    <row r="5" ht="24" spans="1:14">
      <c r="A5" s="143" t="s">
        <v>144</v>
      </c>
      <c r="B5" s="52" t="s">
        <v>75</v>
      </c>
      <c r="C5" s="144"/>
      <c r="D5" s="145"/>
      <c r="E5" s="180"/>
      <c r="F5" s="147"/>
      <c r="G5" s="145"/>
      <c r="H5" s="78"/>
      <c r="I5" s="187"/>
      <c r="J5" s="188"/>
      <c r="K5" s="185"/>
      <c r="L5" s="185"/>
      <c r="M5" s="185"/>
      <c r="N5" s="163"/>
    </row>
    <row r="6" ht="60" spans="1:14">
      <c r="A6" s="131">
        <v>2</v>
      </c>
      <c r="B6" s="16" t="s">
        <v>145</v>
      </c>
      <c r="C6" s="144">
        <v>963</v>
      </c>
      <c r="D6" s="145">
        <v>32</v>
      </c>
      <c r="E6" s="180">
        <v>4.48</v>
      </c>
      <c r="F6" s="147">
        <v>963</v>
      </c>
      <c r="G6" s="145">
        <v>32</v>
      </c>
      <c r="H6" s="78" t="s">
        <v>4</v>
      </c>
      <c r="I6" s="187"/>
      <c r="J6" s="188"/>
      <c r="K6" s="177"/>
      <c r="L6" s="185"/>
      <c r="M6" s="177">
        <v>0</v>
      </c>
      <c r="N6" s="163" t="s">
        <v>146</v>
      </c>
    </row>
    <row r="7" ht="27" spans="1:14">
      <c r="A7" s="131"/>
      <c r="B7" s="16" t="s">
        <v>147</v>
      </c>
      <c r="C7" s="20">
        <v>6017.38</v>
      </c>
      <c r="D7" s="128">
        <v>200</v>
      </c>
      <c r="E7" s="177">
        <v>36</v>
      </c>
      <c r="F7" s="130">
        <v>6017.38</v>
      </c>
      <c r="G7" s="128"/>
      <c r="H7" s="87" t="s">
        <v>14</v>
      </c>
      <c r="I7" s="177"/>
      <c r="J7" s="185"/>
      <c r="K7" s="177"/>
      <c r="L7" s="185"/>
      <c r="M7" s="177"/>
      <c r="N7" s="79" t="s">
        <v>148</v>
      </c>
    </row>
    <row r="8" ht="24" spans="1:14">
      <c r="A8" s="131"/>
      <c r="B8" s="19" t="s">
        <v>149</v>
      </c>
      <c r="C8" s="20"/>
      <c r="D8" s="128">
        <v>328</v>
      </c>
      <c r="E8" s="177">
        <v>29.52</v>
      </c>
      <c r="F8" s="130"/>
      <c r="G8" s="139"/>
      <c r="H8" s="87" t="s">
        <v>14</v>
      </c>
      <c r="I8" s="177"/>
      <c r="J8" s="177"/>
      <c r="K8" s="177"/>
      <c r="L8" s="177"/>
      <c r="M8" s="185"/>
      <c r="N8" s="189" t="s">
        <v>150</v>
      </c>
    </row>
    <row r="9" ht="27" spans="1:14">
      <c r="A9" s="131"/>
      <c r="B9" s="16" t="s">
        <v>151</v>
      </c>
      <c r="C9" s="144"/>
      <c r="D9" s="145"/>
      <c r="E9" s="180">
        <v>0</v>
      </c>
      <c r="F9" s="147"/>
      <c r="G9" s="181" t="s">
        <v>152</v>
      </c>
      <c r="H9" s="78" t="s">
        <v>14</v>
      </c>
      <c r="I9" s="187"/>
      <c r="J9" s="188"/>
      <c r="K9" s="177"/>
      <c r="L9" s="185"/>
      <c r="M9" s="177"/>
      <c r="N9" s="44" t="s">
        <v>153</v>
      </c>
    </row>
    <row r="10" ht="24" spans="1:14">
      <c r="A10" s="84" t="s">
        <v>154</v>
      </c>
      <c r="B10" s="54" t="s">
        <v>82</v>
      </c>
      <c r="C10" s="135"/>
      <c r="D10" s="148"/>
      <c r="E10" s="177"/>
      <c r="F10" s="130"/>
      <c r="G10" s="128"/>
      <c r="H10" s="93"/>
      <c r="I10" s="190"/>
      <c r="J10" s="177"/>
      <c r="K10" s="185">
        <v>0</v>
      </c>
      <c r="L10" s="185">
        <v>0</v>
      </c>
      <c r="M10" s="185">
        <v>0</v>
      </c>
      <c r="N10" s="79"/>
    </row>
    <row r="11" ht="33.75" spans="1:14">
      <c r="A11" s="78">
        <v>6</v>
      </c>
      <c r="B11" s="30" t="s">
        <v>52</v>
      </c>
      <c r="C11" s="132"/>
      <c r="D11" s="182">
        <v>192</v>
      </c>
      <c r="E11" s="177">
        <v>38.4</v>
      </c>
      <c r="F11" s="130"/>
      <c r="G11" s="128"/>
      <c r="H11" s="87" t="s">
        <v>21</v>
      </c>
      <c r="I11" s="190"/>
      <c r="J11" s="191" t="s">
        <v>155</v>
      </c>
      <c r="K11" s="185"/>
      <c r="L11" s="185"/>
      <c r="M11" s="185"/>
      <c r="N11" s="157" t="s">
        <v>156</v>
      </c>
    </row>
    <row r="14" ht="14.25" spans="3:3">
      <c r="C14" s="183"/>
    </row>
    <row r="15" ht="14.25" spans="3:3">
      <c r="C15" s="183"/>
    </row>
    <row r="16" ht="14.25" spans="3:11">
      <c r="C16" s="184"/>
      <c r="E16" s="184"/>
      <c r="G16" s="183"/>
      <c r="J16" s="184"/>
      <c r="K16" s="184"/>
    </row>
    <row r="17" ht="14.25" spans="5:12">
      <c r="E17" s="184"/>
      <c r="G17" s="183"/>
      <c r="J17" s="184"/>
      <c r="K17" s="184"/>
      <c r="L17" s="184"/>
    </row>
    <row r="18" ht="14.25" spans="7:7">
      <c r="G18" s="184"/>
    </row>
    <row r="19" ht="14.25" spans="7:13">
      <c r="G19" s="184"/>
      <c r="M19" s="183"/>
    </row>
    <row r="20" ht="14.25" spans="13:13">
      <c r="M20" s="184"/>
    </row>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R59"/>
  <sheetViews>
    <sheetView workbookViewId="0">
      <pane xSplit="2" ySplit="4" topLeftCell="D27" activePane="bottomRight" state="frozen"/>
      <selection/>
      <selection pane="topRight"/>
      <selection pane="bottomLeft"/>
      <selection pane="bottomRight" activeCell="M11" sqref="M11"/>
    </sheetView>
  </sheetViews>
  <sheetFormatPr defaultColWidth="9" defaultRowHeight="28.05" customHeight="1"/>
  <cols>
    <col min="1" max="1" width="5.78333333333333" style="58" customWidth="1"/>
    <col min="2" max="2" width="26.3333333333333" style="58" customWidth="1"/>
    <col min="3" max="3" width="11.1083333333333" style="112" customWidth="1"/>
    <col min="4" max="4" width="10.1083333333333" style="113" customWidth="1"/>
    <col min="5" max="5" width="10.7833333333333" style="71" customWidth="1"/>
    <col min="6" max="6" width="9.66666666666667" style="71" hidden="1" customWidth="1"/>
    <col min="7" max="7" width="8.78333333333333" style="72" hidden="1" customWidth="1"/>
    <col min="8" max="8" width="11.6666666666667" style="114" customWidth="1"/>
    <col min="9" max="9" width="10.6666666666667" style="113" customWidth="1"/>
    <col min="10" max="10" width="7.33333333333333" style="91" customWidth="1"/>
    <col min="11" max="11" width="9.66666666666667" style="69" customWidth="1"/>
    <col min="12" max="12" width="9.78333333333333" style="69" customWidth="1"/>
    <col min="13" max="13" width="10" style="69" customWidth="1"/>
    <col min="14" max="14" width="10.4416666666667" style="69" customWidth="1"/>
    <col min="15" max="15" width="9.89166666666667" style="71" customWidth="1"/>
    <col min="16" max="16" width="28.7833333333333" style="115" customWidth="1"/>
    <col min="17" max="17" width="2.89166666666667" style="58" hidden="1" customWidth="1"/>
    <col min="18" max="18" width="3.21666666666667" style="115" hidden="1" customWidth="1"/>
    <col min="19" max="19" width="1.78333333333333" style="58" hidden="1" customWidth="1"/>
    <col min="20" max="20" width="3.10833333333333" style="58" hidden="1" customWidth="1"/>
    <col min="21" max="250" width="9" style="58"/>
    <col min="251" max="251" width="4.66666666666667" style="58" customWidth="1"/>
    <col min="252" max="252" width="20.3333333333333" style="58" customWidth="1"/>
    <col min="253" max="253" width="11.1083333333333" style="58" customWidth="1"/>
    <col min="254" max="254" width="7.66666666666667" style="58" customWidth="1"/>
    <col min="255" max="255" width="9.44166666666667" style="58" customWidth="1"/>
    <col min="256" max="256" width="9.66666666666667" style="58" customWidth="1"/>
    <col min="257" max="257" width="10.2166666666667" style="58" customWidth="1"/>
    <col min="258" max="258" width="9.66666666666667" style="58" customWidth="1"/>
    <col min="259" max="259" width="10.6666666666667" style="58" customWidth="1"/>
    <col min="260" max="260" width="7.33333333333333" style="58" customWidth="1"/>
    <col min="261" max="261" width="9.66666666666667" style="58" customWidth="1"/>
    <col min="262" max="262" width="12.2166666666667" style="58" customWidth="1"/>
    <col min="263" max="266" width="9" style="58" hidden="1" customWidth="1"/>
    <col min="267" max="267" width="11.6666666666667" style="58" customWidth="1"/>
    <col min="268" max="268" width="9" style="58" hidden="1" customWidth="1"/>
    <col min="269" max="269" width="9.44166666666667" style="58" customWidth="1"/>
    <col min="270" max="270" width="9" style="58" hidden="1" customWidth="1"/>
    <col min="271" max="271" width="10.2166666666667" style="58" customWidth="1"/>
    <col min="272" max="272" width="25.4416666666667" style="58" customWidth="1"/>
    <col min="273" max="273" width="10.2166666666667" style="58" customWidth="1"/>
    <col min="274" max="506" width="9" style="58"/>
    <col min="507" max="507" width="4.66666666666667" style="58" customWidth="1"/>
    <col min="508" max="508" width="20.3333333333333" style="58" customWidth="1"/>
    <col min="509" max="509" width="11.1083333333333" style="58" customWidth="1"/>
    <col min="510" max="510" width="7.66666666666667" style="58" customWidth="1"/>
    <col min="511" max="511" width="9.44166666666667" style="58" customWidth="1"/>
    <col min="512" max="512" width="9.66666666666667" style="58" customWidth="1"/>
    <col min="513" max="513" width="10.2166666666667" style="58" customWidth="1"/>
    <col min="514" max="514" width="9.66666666666667" style="58" customWidth="1"/>
    <col min="515" max="515" width="10.6666666666667" style="58" customWidth="1"/>
    <col min="516" max="516" width="7.33333333333333" style="58" customWidth="1"/>
    <col min="517" max="517" width="9.66666666666667" style="58" customWidth="1"/>
    <col min="518" max="518" width="12.2166666666667" style="58" customWidth="1"/>
    <col min="519" max="522" width="9" style="58" hidden="1" customWidth="1"/>
    <col min="523" max="523" width="11.6666666666667" style="58" customWidth="1"/>
    <col min="524" max="524" width="9" style="58" hidden="1" customWidth="1"/>
    <col min="525" max="525" width="9.44166666666667" style="58" customWidth="1"/>
    <col min="526" max="526" width="9" style="58" hidden="1" customWidth="1"/>
    <col min="527" max="527" width="10.2166666666667" style="58" customWidth="1"/>
    <col min="528" max="528" width="25.4416666666667" style="58" customWidth="1"/>
    <col min="529" max="529" width="10.2166666666667" style="58" customWidth="1"/>
    <col min="530" max="762" width="9" style="58"/>
    <col min="763" max="763" width="4.66666666666667" style="58" customWidth="1"/>
    <col min="764" max="764" width="20.3333333333333" style="58" customWidth="1"/>
    <col min="765" max="765" width="11.1083333333333" style="58" customWidth="1"/>
    <col min="766" max="766" width="7.66666666666667" style="58" customWidth="1"/>
    <col min="767" max="767" width="9.44166666666667" style="58" customWidth="1"/>
    <col min="768" max="768" width="9.66666666666667" style="58" customWidth="1"/>
    <col min="769" max="769" width="10.2166666666667" style="58" customWidth="1"/>
    <col min="770" max="770" width="9.66666666666667" style="58" customWidth="1"/>
    <col min="771" max="771" width="10.6666666666667" style="58" customWidth="1"/>
    <col min="772" max="772" width="7.33333333333333" style="58" customWidth="1"/>
    <col min="773" max="773" width="9.66666666666667" style="58" customWidth="1"/>
    <col min="774" max="774" width="12.2166666666667" style="58" customWidth="1"/>
    <col min="775" max="778" width="9" style="58" hidden="1" customWidth="1"/>
    <col min="779" max="779" width="11.6666666666667" style="58" customWidth="1"/>
    <col min="780" max="780" width="9" style="58" hidden="1" customWidth="1"/>
    <col min="781" max="781" width="9.44166666666667" style="58" customWidth="1"/>
    <col min="782" max="782" width="9" style="58" hidden="1" customWidth="1"/>
    <col min="783" max="783" width="10.2166666666667" style="58" customWidth="1"/>
    <col min="784" max="784" width="25.4416666666667" style="58" customWidth="1"/>
    <col min="785" max="785" width="10.2166666666667" style="58" customWidth="1"/>
    <col min="786" max="1018" width="9" style="58"/>
    <col min="1019" max="1019" width="4.66666666666667" style="58" customWidth="1"/>
    <col min="1020" max="1020" width="20.3333333333333" style="58" customWidth="1"/>
    <col min="1021" max="1021" width="11.1083333333333" style="58" customWidth="1"/>
    <col min="1022" max="1022" width="7.66666666666667" style="58" customWidth="1"/>
    <col min="1023" max="1023" width="9.44166666666667" style="58" customWidth="1"/>
    <col min="1024" max="1024" width="9.66666666666667" style="58" customWidth="1"/>
    <col min="1025" max="1025" width="10.2166666666667" style="58" customWidth="1"/>
    <col min="1026" max="1026" width="9.66666666666667" style="58" customWidth="1"/>
    <col min="1027" max="1027" width="10.6666666666667" style="58" customWidth="1"/>
    <col min="1028" max="1028" width="7.33333333333333" style="58" customWidth="1"/>
    <col min="1029" max="1029" width="9.66666666666667" style="58" customWidth="1"/>
    <col min="1030" max="1030" width="12.2166666666667" style="58" customWidth="1"/>
    <col min="1031" max="1034" width="9" style="58" hidden="1" customWidth="1"/>
    <col min="1035" max="1035" width="11.6666666666667" style="58" customWidth="1"/>
    <col min="1036" max="1036" width="9" style="58" hidden="1" customWidth="1"/>
    <col min="1037" max="1037" width="9.44166666666667" style="58" customWidth="1"/>
    <col min="1038" max="1038" width="9" style="58" hidden="1" customWidth="1"/>
    <col min="1039" max="1039" width="10.2166666666667" style="58" customWidth="1"/>
    <col min="1040" max="1040" width="25.4416666666667" style="58" customWidth="1"/>
    <col min="1041" max="1041" width="10.2166666666667" style="58" customWidth="1"/>
    <col min="1042" max="1274" width="9" style="58"/>
    <col min="1275" max="1275" width="4.66666666666667" style="58" customWidth="1"/>
    <col min="1276" max="1276" width="20.3333333333333" style="58" customWidth="1"/>
    <col min="1277" max="1277" width="11.1083333333333" style="58" customWidth="1"/>
    <col min="1278" max="1278" width="7.66666666666667" style="58" customWidth="1"/>
    <col min="1279" max="1279" width="9.44166666666667" style="58" customWidth="1"/>
    <col min="1280" max="1280" width="9.66666666666667" style="58" customWidth="1"/>
    <col min="1281" max="1281" width="10.2166666666667" style="58" customWidth="1"/>
    <col min="1282" max="1282" width="9.66666666666667" style="58" customWidth="1"/>
    <col min="1283" max="1283" width="10.6666666666667" style="58" customWidth="1"/>
    <col min="1284" max="1284" width="7.33333333333333" style="58" customWidth="1"/>
    <col min="1285" max="1285" width="9.66666666666667" style="58" customWidth="1"/>
    <col min="1286" max="1286" width="12.2166666666667" style="58" customWidth="1"/>
    <col min="1287" max="1290" width="9" style="58" hidden="1" customWidth="1"/>
    <col min="1291" max="1291" width="11.6666666666667" style="58" customWidth="1"/>
    <col min="1292" max="1292" width="9" style="58" hidden="1" customWidth="1"/>
    <col min="1293" max="1293" width="9.44166666666667" style="58" customWidth="1"/>
    <col min="1294" max="1294" width="9" style="58" hidden="1" customWidth="1"/>
    <col min="1295" max="1295" width="10.2166666666667" style="58" customWidth="1"/>
    <col min="1296" max="1296" width="25.4416666666667" style="58" customWidth="1"/>
    <col min="1297" max="1297" width="10.2166666666667" style="58" customWidth="1"/>
    <col min="1298" max="1530" width="9" style="58"/>
    <col min="1531" max="1531" width="4.66666666666667" style="58" customWidth="1"/>
    <col min="1532" max="1532" width="20.3333333333333" style="58" customWidth="1"/>
    <col min="1533" max="1533" width="11.1083333333333" style="58" customWidth="1"/>
    <col min="1534" max="1534" width="7.66666666666667" style="58" customWidth="1"/>
    <col min="1535" max="1535" width="9.44166666666667" style="58" customWidth="1"/>
    <col min="1536" max="1536" width="9.66666666666667" style="58" customWidth="1"/>
    <col min="1537" max="1537" width="10.2166666666667" style="58" customWidth="1"/>
    <col min="1538" max="1538" width="9.66666666666667" style="58" customWidth="1"/>
    <col min="1539" max="1539" width="10.6666666666667" style="58" customWidth="1"/>
    <col min="1540" max="1540" width="7.33333333333333" style="58" customWidth="1"/>
    <col min="1541" max="1541" width="9.66666666666667" style="58" customWidth="1"/>
    <col min="1542" max="1542" width="12.2166666666667" style="58" customWidth="1"/>
    <col min="1543" max="1546" width="9" style="58" hidden="1" customWidth="1"/>
    <col min="1547" max="1547" width="11.6666666666667" style="58" customWidth="1"/>
    <col min="1548" max="1548" width="9" style="58" hidden="1" customWidth="1"/>
    <col min="1549" max="1549" width="9.44166666666667" style="58" customWidth="1"/>
    <col min="1550" max="1550" width="9" style="58" hidden="1" customWidth="1"/>
    <col min="1551" max="1551" width="10.2166666666667" style="58" customWidth="1"/>
    <col min="1552" max="1552" width="25.4416666666667" style="58" customWidth="1"/>
    <col min="1553" max="1553" width="10.2166666666667" style="58" customWidth="1"/>
    <col min="1554" max="1786" width="9" style="58"/>
    <col min="1787" max="1787" width="4.66666666666667" style="58" customWidth="1"/>
    <col min="1788" max="1788" width="20.3333333333333" style="58" customWidth="1"/>
    <col min="1789" max="1789" width="11.1083333333333" style="58" customWidth="1"/>
    <col min="1790" max="1790" width="7.66666666666667" style="58" customWidth="1"/>
    <col min="1791" max="1791" width="9.44166666666667" style="58" customWidth="1"/>
    <col min="1792" max="1792" width="9.66666666666667" style="58" customWidth="1"/>
    <col min="1793" max="1793" width="10.2166666666667" style="58" customWidth="1"/>
    <col min="1794" max="1794" width="9.66666666666667" style="58" customWidth="1"/>
    <col min="1795" max="1795" width="10.6666666666667" style="58" customWidth="1"/>
    <col min="1796" max="1796" width="7.33333333333333" style="58" customWidth="1"/>
    <col min="1797" max="1797" width="9.66666666666667" style="58" customWidth="1"/>
    <col min="1798" max="1798" width="12.2166666666667" style="58" customWidth="1"/>
    <col min="1799" max="1802" width="9" style="58" hidden="1" customWidth="1"/>
    <col min="1803" max="1803" width="11.6666666666667" style="58" customWidth="1"/>
    <col min="1804" max="1804" width="9" style="58" hidden="1" customWidth="1"/>
    <col min="1805" max="1805" width="9.44166666666667" style="58" customWidth="1"/>
    <col min="1806" max="1806" width="9" style="58" hidden="1" customWidth="1"/>
    <col min="1807" max="1807" width="10.2166666666667" style="58" customWidth="1"/>
    <col min="1808" max="1808" width="25.4416666666667" style="58" customWidth="1"/>
    <col min="1809" max="1809" width="10.2166666666667" style="58" customWidth="1"/>
    <col min="1810" max="2042" width="9" style="58"/>
    <col min="2043" max="2043" width="4.66666666666667" style="58" customWidth="1"/>
    <col min="2044" max="2044" width="20.3333333333333" style="58" customWidth="1"/>
    <col min="2045" max="2045" width="11.1083333333333" style="58" customWidth="1"/>
    <col min="2046" max="2046" width="7.66666666666667" style="58" customWidth="1"/>
    <col min="2047" max="2047" width="9.44166666666667" style="58" customWidth="1"/>
    <col min="2048" max="2048" width="9.66666666666667" style="58" customWidth="1"/>
    <col min="2049" max="2049" width="10.2166666666667" style="58" customWidth="1"/>
    <col min="2050" max="2050" width="9.66666666666667" style="58" customWidth="1"/>
    <col min="2051" max="2051" width="10.6666666666667" style="58" customWidth="1"/>
    <col min="2052" max="2052" width="7.33333333333333" style="58" customWidth="1"/>
    <col min="2053" max="2053" width="9.66666666666667" style="58" customWidth="1"/>
    <col min="2054" max="2054" width="12.2166666666667" style="58" customWidth="1"/>
    <col min="2055" max="2058" width="9" style="58" hidden="1" customWidth="1"/>
    <col min="2059" max="2059" width="11.6666666666667" style="58" customWidth="1"/>
    <col min="2060" max="2060" width="9" style="58" hidden="1" customWidth="1"/>
    <col min="2061" max="2061" width="9.44166666666667" style="58" customWidth="1"/>
    <col min="2062" max="2062" width="9" style="58" hidden="1" customWidth="1"/>
    <col min="2063" max="2063" width="10.2166666666667" style="58" customWidth="1"/>
    <col min="2064" max="2064" width="25.4416666666667" style="58" customWidth="1"/>
    <col min="2065" max="2065" width="10.2166666666667" style="58" customWidth="1"/>
    <col min="2066" max="2298" width="9" style="58"/>
    <col min="2299" max="2299" width="4.66666666666667" style="58" customWidth="1"/>
    <col min="2300" max="2300" width="20.3333333333333" style="58" customWidth="1"/>
    <col min="2301" max="2301" width="11.1083333333333" style="58" customWidth="1"/>
    <col min="2302" max="2302" width="7.66666666666667" style="58" customWidth="1"/>
    <col min="2303" max="2303" width="9.44166666666667" style="58" customWidth="1"/>
    <col min="2304" max="2304" width="9.66666666666667" style="58" customWidth="1"/>
    <col min="2305" max="2305" width="10.2166666666667" style="58" customWidth="1"/>
    <col min="2306" max="2306" width="9.66666666666667" style="58" customWidth="1"/>
    <col min="2307" max="2307" width="10.6666666666667" style="58" customWidth="1"/>
    <col min="2308" max="2308" width="7.33333333333333" style="58" customWidth="1"/>
    <col min="2309" max="2309" width="9.66666666666667" style="58" customWidth="1"/>
    <col min="2310" max="2310" width="12.2166666666667" style="58" customWidth="1"/>
    <col min="2311" max="2314" width="9" style="58" hidden="1" customWidth="1"/>
    <col min="2315" max="2315" width="11.6666666666667" style="58" customWidth="1"/>
    <col min="2316" max="2316" width="9" style="58" hidden="1" customWidth="1"/>
    <col min="2317" max="2317" width="9.44166666666667" style="58" customWidth="1"/>
    <col min="2318" max="2318" width="9" style="58" hidden="1" customWidth="1"/>
    <col min="2319" max="2319" width="10.2166666666667" style="58" customWidth="1"/>
    <col min="2320" max="2320" width="25.4416666666667" style="58" customWidth="1"/>
    <col min="2321" max="2321" width="10.2166666666667" style="58" customWidth="1"/>
    <col min="2322" max="2554" width="9" style="58"/>
    <col min="2555" max="2555" width="4.66666666666667" style="58" customWidth="1"/>
    <col min="2556" max="2556" width="20.3333333333333" style="58" customWidth="1"/>
    <col min="2557" max="2557" width="11.1083333333333" style="58" customWidth="1"/>
    <col min="2558" max="2558" width="7.66666666666667" style="58" customWidth="1"/>
    <col min="2559" max="2559" width="9.44166666666667" style="58" customWidth="1"/>
    <col min="2560" max="2560" width="9.66666666666667" style="58" customWidth="1"/>
    <col min="2561" max="2561" width="10.2166666666667" style="58" customWidth="1"/>
    <col min="2562" max="2562" width="9.66666666666667" style="58" customWidth="1"/>
    <col min="2563" max="2563" width="10.6666666666667" style="58" customWidth="1"/>
    <col min="2564" max="2564" width="7.33333333333333" style="58" customWidth="1"/>
    <col min="2565" max="2565" width="9.66666666666667" style="58" customWidth="1"/>
    <col min="2566" max="2566" width="12.2166666666667" style="58" customWidth="1"/>
    <col min="2567" max="2570" width="9" style="58" hidden="1" customWidth="1"/>
    <col min="2571" max="2571" width="11.6666666666667" style="58" customWidth="1"/>
    <col min="2572" max="2572" width="9" style="58" hidden="1" customWidth="1"/>
    <col min="2573" max="2573" width="9.44166666666667" style="58" customWidth="1"/>
    <col min="2574" max="2574" width="9" style="58" hidden="1" customWidth="1"/>
    <col min="2575" max="2575" width="10.2166666666667" style="58" customWidth="1"/>
    <col min="2576" max="2576" width="25.4416666666667" style="58" customWidth="1"/>
    <col min="2577" max="2577" width="10.2166666666667" style="58" customWidth="1"/>
    <col min="2578" max="2810" width="9" style="58"/>
    <col min="2811" max="2811" width="4.66666666666667" style="58" customWidth="1"/>
    <col min="2812" max="2812" width="20.3333333333333" style="58" customWidth="1"/>
    <col min="2813" max="2813" width="11.1083333333333" style="58" customWidth="1"/>
    <col min="2814" max="2814" width="7.66666666666667" style="58" customWidth="1"/>
    <col min="2815" max="2815" width="9.44166666666667" style="58" customWidth="1"/>
    <col min="2816" max="2816" width="9.66666666666667" style="58" customWidth="1"/>
    <col min="2817" max="2817" width="10.2166666666667" style="58" customWidth="1"/>
    <col min="2818" max="2818" width="9.66666666666667" style="58" customWidth="1"/>
    <col min="2819" max="2819" width="10.6666666666667" style="58" customWidth="1"/>
    <col min="2820" max="2820" width="7.33333333333333" style="58" customWidth="1"/>
    <col min="2821" max="2821" width="9.66666666666667" style="58" customWidth="1"/>
    <col min="2822" max="2822" width="12.2166666666667" style="58" customWidth="1"/>
    <col min="2823" max="2826" width="9" style="58" hidden="1" customWidth="1"/>
    <col min="2827" max="2827" width="11.6666666666667" style="58" customWidth="1"/>
    <col min="2828" max="2828" width="9" style="58" hidden="1" customWidth="1"/>
    <col min="2829" max="2829" width="9.44166666666667" style="58" customWidth="1"/>
    <col min="2830" max="2830" width="9" style="58" hidden="1" customWidth="1"/>
    <col min="2831" max="2831" width="10.2166666666667" style="58" customWidth="1"/>
    <col min="2832" max="2832" width="25.4416666666667" style="58" customWidth="1"/>
    <col min="2833" max="2833" width="10.2166666666667" style="58" customWidth="1"/>
    <col min="2834" max="3066" width="9" style="58"/>
    <col min="3067" max="3067" width="4.66666666666667" style="58" customWidth="1"/>
    <col min="3068" max="3068" width="20.3333333333333" style="58" customWidth="1"/>
    <col min="3069" max="3069" width="11.1083333333333" style="58" customWidth="1"/>
    <col min="3070" max="3070" width="7.66666666666667" style="58" customWidth="1"/>
    <col min="3071" max="3071" width="9.44166666666667" style="58" customWidth="1"/>
    <col min="3072" max="3072" width="9.66666666666667" style="58" customWidth="1"/>
    <col min="3073" max="3073" width="10.2166666666667" style="58" customWidth="1"/>
    <col min="3074" max="3074" width="9.66666666666667" style="58" customWidth="1"/>
    <col min="3075" max="3075" width="10.6666666666667" style="58" customWidth="1"/>
    <col min="3076" max="3076" width="7.33333333333333" style="58" customWidth="1"/>
    <col min="3077" max="3077" width="9.66666666666667" style="58" customWidth="1"/>
    <col min="3078" max="3078" width="12.2166666666667" style="58" customWidth="1"/>
    <col min="3079" max="3082" width="9" style="58" hidden="1" customWidth="1"/>
    <col min="3083" max="3083" width="11.6666666666667" style="58" customWidth="1"/>
    <col min="3084" max="3084" width="9" style="58" hidden="1" customWidth="1"/>
    <col min="3085" max="3085" width="9.44166666666667" style="58" customWidth="1"/>
    <col min="3086" max="3086" width="9" style="58" hidden="1" customWidth="1"/>
    <col min="3087" max="3087" width="10.2166666666667" style="58" customWidth="1"/>
    <col min="3088" max="3088" width="25.4416666666667" style="58" customWidth="1"/>
    <col min="3089" max="3089" width="10.2166666666667" style="58" customWidth="1"/>
    <col min="3090" max="3322" width="9" style="58"/>
    <col min="3323" max="3323" width="4.66666666666667" style="58" customWidth="1"/>
    <col min="3324" max="3324" width="20.3333333333333" style="58" customWidth="1"/>
    <col min="3325" max="3325" width="11.1083333333333" style="58" customWidth="1"/>
    <col min="3326" max="3326" width="7.66666666666667" style="58" customWidth="1"/>
    <col min="3327" max="3327" width="9.44166666666667" style="58" customWidth="1"/>
    <col min="3328" max="3328" width="9.66666666666667" style="58" customWidth="1"/>
    <col min="3329" max="3329" width="10.2166666666667" style="58" customWidth="1"/>
    <col min="3330" max="3330" width="9.66666666666667" style="58" customWidth="1"/>
    <col min="3331" max="3331" width="10.6666666666667" style="58" customWidth="1"/>
    <col min="3332" max="3332" width="7.33333333333333" style="58" customWidth="1"/>
    <col min="3333" max="3333" width="9.66666666666667" style="58" customWidth="1"/>
    <col min="3334" max="3334" width="12.2166666666667" style="58" customWidth="1"/>
    <col min="3335" max="3338" width="9" style="58" hidden="1" customWidth="1"/>
    <col min="3339" max="3339" width="11.6666666666667" style="58" customWidth="1"/>
    <col min="3340" max="3340" width="9" style="58" hidden="1" customWidth="1"/>
    <col min="3341" max="3341" width="9.44166666666667" style="58" customWidth="1"/>
    <col min="3342" max="3342" width="9" style="58" hidden="1" customWidth="1"/>
    <col min="3343" max="3343" width="10.2166666666667" style="58" customWidth="1"/>
    <col min="3344" max="3344" width="25.4416666666667" style="58" customWidth="1"/>
    <col min="3345" max="3345" width="10.2166666666667" style="58" customWidth="1"/>
    <col min="3346" max="3578" width="9" style="58"/>
    <col min="3579" max="3579" width="4.66666666666667" style="58" customWidth="1"/>
    <col min="3580" max="3580" width="20.3333333333333" style="58" customWidth="1"/>
    <col min="3581" max="3581" width="11.1083333333333" style="58" customWidth="1"/>
    <col min="3582" max="3582" width="7.66666666666667" style="58" customWidth="1"/>
    <col min="3583" max="3583" width="9.44166666666667" style="58" customWidth="1"/>
    <col min="3584" max="3584" width="9.66666666666667" style="58" customWidth="1"/>
    <col min="3585" max="3585" width="10.2166666666667" style="58" customWidth="1"/>
    <col min="3586" max="3586" width="9.66666666666667" style="58" customWidth="1"/>
    <col min="3587" max="3587" width="10.6666666666667" style="58" customWidth="1"/>
    <col min="3588" max="3588" width="7.33333333333333" style="58" customWidth="1"/>
    <col min="3589" max="3589" width="9.66666666666667" style="58" customWidth="1"/>
    <col min="3590" max="3590" width="12.2166666666667" style="58" customWidth="1"/>
    <col min="3591" max="3594" width="9" style="58" hidden="1" customWidth="1"/>
    <col min="3595" max="3595" width="11.6666666666667" style="58" customWidth="1"/>
    <col min="3596" max="3596" width="9" style="58" hidden="1" customWidth="1"/>
    <col min="3597" max="3597" width="9.44166666666667" style="58" customWidth="1"/>
    <col min="3598" max="3598" width="9" style="58" hidden="1" customWidth="1"/>
    <col min="3599" max="3599" width="10.2166666666667" style="58" customWidth="1"/>
    <col min="3600" max="3600" width="25.4416666666667" style="58" customWidth="1"/>
    <col min="3601" max="3601" width="10.2166666666667" style="58" customWidth="1"/>
    <col min="3602" max="3834" width="9" style="58"/>
    <col min="3835" max="3835" width="4.66666666666667" style="58" customWidth="1"/>
    <col min="3836" max="3836" width="20.3333333333333" style="58" customWidth="1"/>
    <col min="3837" max="3837" width="11.1083333333333" style="58" customWidth="1"/>
    <col min="3838" max="3838" width="7.66666666666667" style="58" customWidth="1"/>
    <col min="3839" max="3839" width="9.44166666666667" style="58" customWidth="1"/>
    <col min="3840" max="3840" width="9.66666666666667" style="58" customWidth="1"/>
    <col min="3841" max="3841" width="10.2166666666667" style="58" customWidth="1"/>
    <col min="3842" max="3842" width="9.66666666666667" style="58" customWidth="1"/>
    <col min="3843" max="3843" width="10.6666666666667" style="58" customWidth="1"/>
    <col min="3844" max="3844" width="7.33333333333333" style="58" customWidth="1"/>
    <col min="3845" max="3845" width="9.66666666666667" style="58" customWidth="1"/>
    <col min="3846" max="3846" width="12.2166666666667" style="58" customWidth="1"/>
    <col min="3847" max="3850" width="9" style="58" hidden="1" customWidth="1"/>
    <col min="3851" max="3851" width="11.6666666666667" style="58" customWidth="1"/>
    <col min="3852" max="3852" width="9" style="58" hidden="1" customWidth="1"/>
    <col min="3853" max="3853" width="9.44166666666667" style="58" customWidth="1"/>
    <col min="3854" max="3854" width="9" style="58" hidden="1" customWidth="1"/>
    <col min="3855" max="3855" width="10.2166666666667" style="58" customWidth="1"/>
    <col min="3856" max="3856" width="25.4416666666667" style="58" customWidth="1"/>
    <col min="3857" max="3857" width="10.2166666666667" style="58" customWidth="1"/>
    <col min="3858" max="4090" width="9" style="58"/>
    <col min="4091" max="4091" width="4.66666666666667" style="58" customWidth="1"/>
    <col min="4092" max="4092" width="20.3333333333333" style="58" customWidth="1"/>
    <col min="4093" max="4093" width="11.1083333333333" style="58" customWidth="1"/>
    <col min="4094" max="4094" width="7.66666666666667" style="58" customWidth="1"/>
    <col min="4095" max="4095" width="9.44166666666667" style="58" customWidth="1"/>
    <col min="4096" max="4096" width="9.66666666666667" style="58" customWidth="1"/>
    <col min="4097" max="4097" width="10.2166666666667" style="58" customWidth="1"/>
    <col min="4098" max="4098" width="9.66666666666667" style="58" customWidth="1"/>
    <col min="4099" max="4099" width="10.6666666666667" style="58" customWidth="1"/>
    <col min="4100" max="4100" width="7.33333333333333" style="58" customWidth="1"/>
    <col min="4101" max="4101" width="9.66666666666667" style="58" customWidth="1"/>
    <col min="4102" max="4102" width="12.2166666666667" style="58" customWidth="1"/>
    <col min="4103" max="4106" width="9" style="58" hidden="1" customWidth="1"/>
    <col min="4107" max="4107" width="11.6666666666667" style="58" customWidth="1"/>
    <col min="4108" max="4108" width="9" style="58" hidden="1" customWidth="1"/>
    <col min="4109" max="4109" width="9.44166666666667" style="58" customWidth="1"/>
    <col min="4110" max="4110" width="9" style="58" hidden="1" customWidth="1"/>
    <col min="4111" max="4111" width="10.2166666666667" style="58" customWidth="1"/>
    <col min="4112" max="4112" width="25.4416666666667" style="58" customWidth="1"/>
    <col min="4113" max="4113" width="10.2166666666667" style="58" customWidth="1"/>
    <col min="4114" max="4346" width="9" style="58"/>
    <col min="4347" max="4347" width="4.66666666666667" style="58" customWidth="1"/>
    <col min="4348" max="4348" width="20.3333333333333" style="58" customWidth="1"/>
    <col min="4349" max="4349" width="11.1083333333333" style="58" customWidth="1"/>
    <col min="4350" max="4350" width="7.66666666666667" style="58" customWidth="1"/>
    <col min="4351" max="4351" width="9.44166666666667" style="58" customWidth="1"/>
    <col min="4352" max="4352" width="9.66666666666667" style="58" customWidth="1"/>
    <col min="4353" max="4353" width="10.2166666666667" style="58" customWidth="1"/>
    <col min="4354" max="4354" width="9.66666666666667" style="58" customWidth="1"/>
    <col min="4355" max="4355" width="10.6666666666667" style="58" customWidth="1"/>
    <col min="4356" max="4356" width="7.33333333333333" style="58" customWidth="1"/>
    <col min="4357" max="4357" width="9.66666666666667" style="58" customWidth="1"/>
    <col min="4358" max="4358" width="12.2166666666667" style="58" customWidth="1"/>
    <col min="4359" max="4362" width="9" style="58" hidden="1" customWidth="1"/>
    <col min="4363" max="4363" width="11.6666666666667" style="58" customWidth="1"/>
    <col min="4364" max="4364" width="9" style="58" hidden="1" customWidth="1"/>
    <col min="4365" max="4365" width="9.44166666666667" style="58" customWidth="1"/>
    <col min="4366" max="4366" width="9" style="58" hidden="1" customWidth="1"/>
    <col min="4367" max="4367" width="10.2166666666667" style="58" customWidth="1"/>
    <col min="4368" max="4368" width="25.4416666666667" style="58" customWidth="1"/>
    <col min="4369" max="4369" width="10.2166666666667" style="58" customWidth="1"/>
    <col min="4370" max="4602" width="9" style="58"/>
    <col min="4603" max="4603" width="4.66666666666667" style="58" customWidth="1"/>
    <col min="4604" max="4604" width="20.3333333333333" style="58" customWidth="1"/>
    <col min="4605" max="4605" width="11.1083333333333" style="58" customWidth="1"/>
    <col min="4606" max="4606" width="7.66666666666667" style="58" customWidth="1"/>
    <col min="4607" max="4607" width="9.44166666666667" style="58" customWidth="1"/>
    <col min="4608" max="4608" width="9.66666666666667" style="58" customWidth="1"/>
    <col min="4609" max="4609" width="10.2166666666667" style="58" customWidth="1"/>
    <col min="4610" max="4610" width="9.66666666666667" style="58" customWidth="1"/>
    <col min="4611" max="4611" width="10.6666666666667" style="58" customWidth="1"/>
    <col min="4612" max="4612" width="7.33333333333333" style="58" customWidth="1"/>
    <col min="4613" max="4613" width="9.66666666666667" style="58" customWidth="1"/>
    <col min="4614" max="4614" width="12.2166666666667" style="58" customWidth="1"/>
    <col min="4615" max="4618" width="9" style="58" hidden="1" customWidth="1"/>
    <col min="4619" max="4619" width="11.6666666666667" style="58" customWidth="1"/>
    <col min="4620" max="4620" width="9" style="58" hidden="1" customWidth="1"/>
    <col min="4621" max="4621" width="9.44166666666667" style="58" customWidth="1"/>
    <col min="4622" max="4622" width="9" style="58" hidden="1" customWidth="1"/>
    <col min="4623" max="4623" width="10.2166666666667" style="58" customWidth="1"/>
    <col min="4624" max="4624" width="25.4416666666667" style="58" customWidth="1"/>
    <col min="4625" max="4625" width="10.2166666666667" style="58" customWidth="1"/>
    <col min="4626" max="4858" width="9" style="58"/>
    <col min="4859" max="4859" width="4.66666666666667" style="58" customWidth="1"/>
    <col min="4860" max="4860" width="20.3333333333333" style="58" customWidth="1"/>
    <col min="4861" max="4861" width="11.1083333333333" style="58" customWidth="1"/>
    <col min="4862" max="4862" width="7.66666666666667" style="58" customWidth="1"/>
    <col min="4863" max="4863" width="9.44166666666667" style="58" customWidth="1"/>
    <col min="4864" max="4864" width="9.66666666666667" style="58" customWidth="1"/>
    <col min="4865" max="4865" width="10.2166666666667" style="58" customWidth="1"/>
    <col min="4866" max="4866" width="9.66666666666667" style="58" customWidth="1"/>
    <col min="4867" max="4867" width="10.6666666666667" style="58" customWidth="1"/>
    <col min="4868" max="4868" width="7.33333333333333" style="58" customWidth="1"/>
    <col min="4869" max="4869" width="9.66666666666667" style="58" customWidth="1"/>
    <col min="4870" max="4870" width="12.2166666666667" style="58" customWidth="1"/>
    <col min="4871" max="4874" width="9" style="58" hidden="1" customWidth="1"/>
    <col min="4875" max="4875" width="11.6666666666667" style="58" customWidth="1"/>
    <col min="4876" max="4876" width="9" style="58" hidden="1" customWidth="1"/>
    <col min="4877" max="4877" width="9.44166666666667" style="58" customWidth="1"/>
    <col min="4878" max="4878" width="9" style="58" hidden="1" customWidth="1"/>
    <col min="4879" max="4879" width="10.2166666666667" style="58" customWidth="1"/>
    <col min="4880" max="4880" width="25.4416666666667" style="58" customWidth="1"/>
    <col min="4881" max="4881" width="10.2166666666667" style="58" customWidth="1"/>
    <col min="4882" max="5114" width="9" style="58"/>
    <col min="5115" max="5115" width="4.66666666666667" style="58" customWidth="1"/>
    <col min="5116" max="5116" width="20.3333333333333" style="58" customWidth="1"/>
    <col min="5117" max="5117" width="11.1083333333333" style="58" customWidth="1"/>
    <col min="5118" max="5118" width="7.66666666666667" style="58" customWidth="1"/>
    <col min="5119" max="5119" width="9.44166666666667" style="58" customWidth="1"/>
    <col min="5120" max="5120" width="9.66666666666667" style="58" customWidth="1"/>
    <col min="5121" max="5121" width="10.2166666666667" style="58" customWidth="1"/>
    <col min="5122" max="5122" width="9.66666666666667" style="58" customWidth="1"/>
    <col min="5123" max="5123" width="10.6666666666667" style="58" customWidth="1"/>
    <col min="5124" max="5124" width="7.33333333333333" style="58" customWidth="1"/>
    <col min="5125" max="5125" width="9.66666666666667" style="58" customWidth="1"/>
    <col min="5126" max="5126" width="12.2166666666667" style="58" customWidth="1"/>
    <col min="5127" max="5130" width="9" style="58" hidden="1" customWidth="1"/>
    <col min="5131" max="5131" width="11.6666666666667" style="58" customWidth="1"/>
    <col min="5132" max="5132" width="9" style="58" hidden="1" customWidth="1"/>
    <col min="5133" max="5133" width="9.44166666666667" style="58" customWidth="1"/>
    <col min="5134" max="5134" width="9" style="58" hidden="1" customWidth="1"/>
    <col min="5135" max="5135" width="10.2166666666667" style="58" customWidth="1"/>
    <col min="5136" max="5136" width="25.4416666666667" style="58" customWidth="1"/>
    <col min="5137" max="5137" width="10.2166666666667" style="58" customWidth="1"/>
    <col min="5138" max="5370" width="9" style="58"/>
    <col min="5371" max="5371" width="4.66666666666667" style="58" customWidth="1"/>
    <col min="5372" max="5372" width="20.3333333333333" style="58" customWidth="1"/>
    <col min="5373" max="5373" width="11.1083333333333" style="58" customWidth="1"/>
    <col min="5374" max="5374" width="7.66666666666667" style="58" customWidth="1"/>
    <col min="5375" max="5375" width="9.44166666666667" style="58" customWidth="1"/>
    <col min="5376" max="5376" width="9.66666666666667" style="58" customWidth="1"/>
    <col min="5377" max="5377" width="10.2166666666667" style="58" customWidth="1"/>
    <col min="5378" max="5378" width="9.66666666666667" style="58" customWidth="1"/>
    <col min="5379" max="5379" width="10.6666666666667" style="58" customWidth="1"/>
    <col min="5380" max="5380" width="7.33333333333333" style="58" customWidth="1"/>
    <col min="5381" max="5381" width="9.66666666666667" style="58" customWidth="1"/>
    <col min="5382" max="5382" width="12.2166666666667" style="58" customWidth="1"/>
    <col min="5383" max="5386" width="9" style="58" hidden="1" customWidth="1"/>
    <col min="5387" max="5387" width="11.6666666666667" style="58" customWidth="1"/>
    <col min="5388" max="5388" width="9" style="58" hidden="1" customWidth="1"/>
    <col min="5389" max="5389" width="9.44166666666667" style="58" customWidth="1"/>
    <col min="5390" max="5390" width="9" style="58" hidden="1" customWidth="1"/>
    <col min="5391" max="5391" width="10.2166666666667" style="58" customWidth="1"/>
    <col min="5392" max="5392" width="25.4416666666667" style="58" customWidth="1"/>
    <col min="5393" max="5393" width="10.2166666666667" style="58" customWidth="1"/>
    <col min="5394" max="5626" width="9" style="58"/>
    <col min="5627" max="5627" width="4.66666666666667" style="58" customWidth="1"/>
    <col min="5628" max="5628" width="20.3333333333333" style="58" customWidth="1"/>
    <col min="5629" max="5629" width="11.1083333333333" style="58" customWidth="1"/>
    <col min="5630" max="5630" width="7.66666666666667" style="58" customWidth="1"/>
    <col min="5631" max="5631" width="9.44166666666667" style="58" customWidth="1"/>
    <col min="5632" max="5632" width="9.66666666666667" style="58" customWidth="1"/>
    <col min="5633" max="5633" width="10.2166666666667" style="58" customWidth="1"/>
    <col min="5634" max="5634" width="9.66666666666667" style="58" customWidth="1"/>
    <col min="5635" max="5635" width="10.6666666666667" style="58" customWidth="1"/>
    <col min="5636" max="5636" width="7.33333333333333" style="58" customWidth="1"/>
    <col min="5637" max="5637" width="9.66666666666667" style="58" customWidth="1"/>
    <col min="5638" max="5638" width="12.2166666666667" style="58" customWidth="1"/>
    <col min="5639" max="5642" width="9" style="58" hidden="1" customWidth="1"/>
    <col min="5643" max="5643" width="11.6666666666667" style="58" customWidth="1"/>
    <col min="5644" max="5644" width="9" style="58" hidden="1" customWidth="1"/>
    <col min="5645" max="5645" width="9.44166666666667" style="58" customWidth="1"/>
    <col min="5646" max="5646" width="9" style="58" hidden="1" customWidth="1"/>
    <col min="5647" max="5647" width="10.2166666666667" style="58" customWidth="1"/>
    <col min="5648" max="5648" width="25.4416666666667" style="58" customWidth="1"/>
    <col min="5649" max="5649" width="10.2166666666667" style="58" customWidth="1"/>
    <col min="5650" max="5882" width="9" style="58"/>
    <col min="5883" max="5883" width="4.66666666666667" style="58" customWidth="1"/>
    <col min="5884" max="5884" width="20.3333333333333" style="58" customWidth="1"/>
    <col min="5885" max="5885" width="11.1083333333333" style="58" customWidth="1"/>
    <col min="5886" max="5886" width="7.66666666666667" style="58" customWidth="1"/>
    <col min="5887" max="5887" width="9.44166666666667" style="58" customWidth="1"/>
    <col min="5888" max="5888" width="9.66666666666667" style="58" customWidth="1"/>
    <col min="5889" max="5889" width="10.2166666666667" style="58" customWidth="1"/>
    <col min="5890" max="5890" width="9.66666666666667" style="58" customWidth="1"/>
    <col min="5891" max="5891" width="10.6666666666667" style="58" customWidth="1"/>
    <col min="5892" max="5892" width="7.33333333333333" style="58" customWidth="1"/>
    <col min="5893" max="5893" width="9.66666666666667" style="58" customWidth="1"/>
    <col min="5894" max="5894" width="12.2166666666667" style="58" customWidth="1"/>
    <col min="5895" max="5898" width="9" style="58" hidden="1" customWidth="1"/>
    <col min="5899" max="5899" width="11.6666666666667" style="58" customWidth="1"/>
    <col min="5900" max="5900" width="9" style="58" hidden="1" customWidth="1"/>
    <col min="5901" max="5901" width="9.44166666666667" style="58" customWidth="1"/>
    <col min="5902" max="5902" width="9" style="58" hidden="1" customWidth="1"/>
    <col min="5903" max="5903" width="10.2166666666667" style="58" customWidth="1"/>
    <col min="5904" max="5904" width="25.4416666666667" style="58" customWidth="1"/>
    <col min="5905" max="5905" width="10.2166666666667" style="58" customWidth="1"/>
    <col min="5906" max="6138" width="9" style="58"/>
    <col min="6139" max="6139" width="4.66666666666667" style="58" customWidth="1"/>
    <col min="6140" max="6140" width="20.3333333333333" style="58" customWidth="1"/>
    <col min="6141" max="6141" width="11.1083333333333" style="58" customWidth="1"/>
    <col min="6142" max="6142" width="7.66666666666667" style="58" customWidth="1"/>
    <col min="6143" max="6143" width="9.44166666666667" style="58" customWidth="1"/>
    <col min="6144" max="6144" width="9.66666666666667" style="58" customWidth="1"/>
    <col min="6145" max="6145" width="10.2166666666667" style="58" customWidth="1"/>
    <col min="6146" max="6146" width="9.66666666666667" style="58" customWidth="1"/>
    <col min="6147" max="6147" width="10.6666666666667" style="58" customWidth="1"/>
    <col min="6148" max="6148" width="7.33333333333333" style="58" customWidth="1"/>
    <col min="6149" max="6149" width="9.66666666666667" style="58" customWidth="1"/>
    <col min="6150" max="6150" width="12.2166666666667" style="58" customWidth="1"/>
    <col min="6151" max="6154" width="9" style="58" hidden="1" customWidth="1"/>
    <col min="6155" max="6155" width="11.6666666666667" style="58" customWidth="1"/>
    <col min="6156" max="6156" width="9" style="58" hidden="1" customWidth="1"/>
    <col min="6157" max="6157" width="9.44166666666667" style="58" customWidth="1"/>
    <col min="6158" max="6158" width="9" style="58" hidden="1" customWidth="1"/>
    <col min="6159" max="6159" width="10.2166666666667" style="58" customWidth="1"/>
    <col min="6160" max="6160" width="25.4416666666667" style="58" customWidth="1"/>
    <col min="6161" max="6161" width="10.2166666666667" style="58" customWidth="1"/>
    <col min="6162" max="6394" width="9" style="58"/>
    <col min="6395" max="6395" width="4.66666666666667" style="58" customWidth="1"/>
    <col min="6396" max="6396" width="20.3333333333333" style="58" customWidth="1"/>
    <col min="6397" max="6397" width="11.1083333333333" style="58" customWidth="1"/>
    <col min="6398" max="6398" width="7.66666666666667" style="58" customWidth="1"/>
    <col min="6399" max="6399" width="9.44166666666667" style="58" customWidth="1"/>
    <col min="6400" max="6400" width="9.66666666666667" style="58" customWidth="1"/>
    <col min="6401" max="6401" width="10.2166666666667" style="58" customWidth="1"/>
    <col min="6402" max="6402" width="9.66666666666667" style="58" customWidth="1"/>
    <col min="6403" max="6403" width="10.6666666666667" style="58" customWidth="1"/>
    <col min="6404" max="6404" width="7.33333333333333" style="58" customWidth="1"/>
    <col min="6405" max="6405" width="9.66666666666667" style="58" customWidth="1"/>
    <col min="6406" max="6406" width="12.2166666666667" style="58" customWidth="1"/>
    <col min="6407" max="6410" width="9" style="58" hidden="1" customWidth="1"/>
    <col min="6411" max="6411" width="11.6666666666667" style="58" customWidth="1"/>
    <col min="6412" max="6412" width="9" style="58" hidden="1" customWidth="1"/>
    <col min="6413" max="6413" width="9.44166666666667" style="58" customWidth="1"/>
    <col min="6414" max="6414" width="9" style="58" hidden="1" customWidth="1"/>
    <col min="6415" max="6415" width="10.2166666666667" style="58" customWidth="1"/>
    <col min="6416" max="6416" width="25.4416666666667" style="58" customWidth="1"/>
    <col min="6417" max="6417" width="10.2166666666667" style="58" customWidth="1"/>
    <col min="6418" max="6650" width="9" style="58"/>
    <col min="6651" max="6651" width="4.66666666666667" style="58" customWidth="1"/>
    <col min="6652" max="6652" width="20.3333333333333" style="58" customWidth="1"/>
    <col min="6653" max="6653" width="11.1083333333333" style="58" customWidth="1"/>
    <col min="6654" max="6654" width="7.66666666666667" style="58" customWidth="1"/>
    <col min="6655" max="6655" width="9.44166666666667" style="58" customWidth="1"/>
    <col min="6656" max="6656" width="9.66666666666667" style="58" customWidth="1"/>
    <col min="6657" max="6657" width="10.2166666666667" style="58" customWidth="1"/>
    <col min="6658" max="6658" width="9.66666666666667" style="58" customWidth="1"/>
    <col min="6659" max="6659" width="10.6666666666667" style="58" customWidth="1"/>
    <col min="6660" max="6660" width="7.33333333333333" style="58" customWidth="1"/>
    <col min="6661" max="6661" width="9.66666666666667" style="58" customWidth="1"/>
    <col min="6662" max="6662" width="12.2166666666667" style="58" customWidth="1"/>
    <col min="6663" max="6666" width="9" style="58" hidden="1" customWidth="1"/>
    <col min="6667" max="6667" width="11.6666666666667" style="58" customWidth="1"/>
    <col min="6668" max="6668" width="9" style="58" hidden="1" customWidth="1"/>
    <col min="6669" max="6669" width="9.44166666666667" style="58" customWidth="1"/>
    <col min="6670" max="6670" width="9" style="58" hidden="1" customWidth="1"/>
    <col min="6671" max="6671" width="10.2166666666667" style="58" customWidth="1"/>
    <col min="6672" max="6672" width="25.4416666666667" style="58" customWidth="1"/>
    <col min="6673" max="6673" width="10.2166666666667" style="58" customWidth="1"/>
    <col min="6674" max="6906" width="9" style="58"/>
    <col min="6907" max="6907" width="4.66666666666667" style="58" customWidth="1"/>
    <col min="6908" max="6908" width="20.3333333333333" style="58" customWidth="1"/>
    <col min="6909" max="6909" width="11.1083333333333" style="58" customWidth="1"/>
    <col min="6910" max="6910" width="7.66666666666667" style="58" customWidth="1"/>
    <col min="6911" max="6911" width="9.44166666666667" style="58" customWidth="1"/>
    <col min="6912" max="6912" width="9.66666666666667" style="58" customWidth="1"/>
    <col min="6913" max="6913" width="10.2166666666667" style="58" customWidth="1"/>
    <col min="6914" max="6914" width="9.66666666666667" style="58" customWidth="1"/>
    <col min="6915" max="6915" width="10.6666666666667" style="58" customWidth="1"/>
    <col min="6916" max="6916" width="7.33333333333333" style="58" customWidth="1"/>
    <col min="6917" max="6917" width="9.66666666666667" style="58" customWidth="1"/>
    <col min="6918" max="6918" width="12.2166666666667" style="58" customWidth="1"/>
    <col min="6919" max="6922" width="9" style="58" hidden="1" customWidth="1"/>
    <col min="6923" max="6923" width="11.6666666666667" style="58" customWidth="1"/>
    <col min="6924" max="6924" width="9" style="58" hidden="1" customWidth="1"/>
    <col min="6925" max="6925" width="9.44166666666667" style="58" customWidth="1"/>
    <col min="6926" max="6926" width="9" style="58" hidden="1" customWidth="1"/>
    <col min="6927" max="6927" width="10.2166666666667" style="58" customWidth="1"/>
    <col min="6928" max="6928" width="25.4416666666667" style="58" customWidth="1"/>
    <col min="6929" max="6929" width="10.2166666666667" style="58" customWidth="1"/>
    <col min="6930" max="7162" width="9" style="58"/>
    <col min="7163" max="7163" width="4.66666666666667" style="58" customWidth="1"/>
    <col min="7164" max="7164" width="20.3333333333333" style="58" customWidth="1"/>
    <col min="7165" max="7165" width="11.1083333333333" style="58" customWidth="1"/>
    <col min="7166" max="7166" width="7.66666666666667" style="58" customWidth="1"/>
    <col min="7167" max="7167" width="9.44166666666667" style="58" customWidth="1"/>
    <col min="7168" max="7168" width="9.66666666666667" style="58" customWidth="1"/>
    <col min="7169" max="7169" width="10.2166666666667" style="58" customWidth="1"/>
    <col min="7170" max="7170" width="9.66666666666667" style="58" customWidth="1"/>
    <col min="7171" max="7171" width="10.6666666666667" style="58" customWidth="1"/>
    <col min="7172" max="7172" width="7.33333333333333" style="58" customWidth="1"/>
    <col min="7173" max="7173" width="9.66666666666667" style="58" customWidth="1"/>
    <col min="7174" max="7174" width="12.2166666666667" style="58" customWidth="1"/>
    <col min="7175" max="7178" width="9" style="58" hidden="1" customWidth="1"/>
    <col min="7179" max="7179" width="11.6666666666667" style="58" customWidth="1"/>
    <col min="7180" max="7180" width="9" style="58" hidden="1" customWidth="1"/>
    <col min="7181" max="7181" width="9.44166666666667" style="58" customWidth="1"/>
    <col min="7182" max="7182" width="9" style="58" hidden="1" customWidth="1"/>
    <col min="7183" max="7183" width="10.2166666666667" style="58" customWidth="1"/>
    <col min="7184" max="7184" width="25.4416666666667" style="58" customWidth="1"/>
    <col min="7185" max="7185" width="10.2166666666667" style="58" customWidth="1"/>
    <col min="7186" max="7418" width="9" style="58"/>
    <col min="7419" max="7419" width="4.66666666666667" style="58" customWidth="1"/>
    <col min="7420" max="7420" width="20.3333333333333" style="58" customWidth="1"/>
    <col min="7421" max="7421" width="11.1083333333333" style="58" customWidth="1"/>
    <col min="7422" max="7422" width="7.66666666666667" style="58" customWidth="1"/>
    <col min="7423" max="7423" width="9.44166666666667" style="58" customWidth="1"/>
    <col min="7424" max="7424" width="9.66666666666667" style="58" customWidth="1"/>
    <col min="7425" max="7425" width="10.2166666666667" style="58" customWidth="1"/>
    <col min="7426" max="7426" width="9.66666666666667" style="58" customWidth="1"/>
    <col min="7427" max="7427" width="10.6666666666667" style="58" customWidth="1"/>
    <col min="7428" max="7428" width="7.33333333333333" style="58" customWidth="1"/>
    <col min="7429" max="7429" width="9.66666666666667" style="58" customWidth="1"/>
    <col min="7430" max="7430" width="12.2166666666667" style="58" customWidth="1"/>
    <col min="7431" max="7434" width="9" style="58" hidden="1" customWidth="1"/>
    <col min="7435" max="7435" width="11.6666666666667" style="58" customWidth="1"/>
    <col min="7436" max="7436" width="9" style="58" hidden="1" customWidth="1"/>
    <col min="7437" max="7437" width="9.44166666666667" style="58" customWidth="1"/>
    <col min="7438" max="7438" width="9" style="58" hidden="1" customWidth="1"/>
    <col min="7439" max="7439" width="10.2166666666667" style="58" customWidth="1"/>
    <col min="7440" max="7440" width="25.4416666666667" style="58" customWidth="1"/>
    <col min="7441" max="7441" width="10.2166666666667" style="58" customWidth="1"/>
    <col min="7442" max="7674" width="9" style="58"/>
    <col min="7675" max="7675" width="4.66666666666667" style="58" customWidth="1"/>
    <col min="7676" max="7676" width="20.3333333333333" style="58" customWidth="1"/>
    <col min="7677" max="7677" width="11.1083333333333" style="58" customWidth="1"/>
    <col min="7678" max="7678" width="7.66666666666667" style="58" customWidth="1"/>
    <col min="7679" max="7679" width="9.44166666666667" style="58" customWidth="1"/>
    <col min="7680" max="7680" width="9.66666666666667" style="58" customWidth="1"/>
    <col min="7681" max="7681" width="10.2166666666667" style="58" customWidth="1"/>
    <col min="7682" max="7682" width="9.66666666666667" style="58" customWidth="1"/>
    <col min="7683" max="7683" width="10.6666666666667" style="58" customWidth="1"/>
    <col min="7684" max="7684" width="7.33333333333333" style="58" customWidth="1"/>
    <col min="7685" max="7685" width="9.66666666666667" style="58" customWidth="1"/>
    <col min="7686" max="7686" width="12.2166666666667" style="58" customWidth="1"/>
    <col min="7687" max="7690" width="9" style="58" hidden="1" customWidth="1"/>
    <col min="7691" max="7691" width="11.6666666666667" style="58" customWidth="1"/>
    <col min="7692" max="7692" width="9" style="58" hidden="1" customWidth="1"/>
    <col min="7693" max="7693" width="9.44166666666667" style="58" customWidth="1"/>
    <col min="7694" max="7694" width="9" style="58" hidden="1" customWidth="1"/>
    <col min="7695" max="7695" width="10.2166666666667" style="58" customWidth="1"/>
    <col min="7696" max="7696" width="25.4416666666667" style="58" customWidth="1"/>
    <col min="7697" max="7697" width="10.2166666666667" style="58" customWidth="1"/>
    <col min="7698" max="7930" width="9" style="58"/>
    <col min="7931" max="7931" width="4.66666666666667" style="58" customWidth="1"/>
    <col min="7932" max="7932" width="20.3333333333333" style="58" customWidth="1"/>
    <col min="7933" max="7933" width="11.1083333333333" style="58" customWidth="1"/>
    <col min="7934" max="7934" width="7.66666666666667" style="58" customWidth="1"/>
    <col min="7935" max="7935" width="9.44166666666667" style="58" customWidth="1"/>
    <col min="7936" max="7936" width="9.66666666666667" style="58" customWidth="1"/>
    <col min="7937" max="7937" width="10.2166666666667" style="58" customWidth="1"/>
    <col min="7938" max="7938" width="9.66666666666667" style="58" customWidth="1"/>
    <col min="7939" max="7939" width="10.6666666666667" style="58" customWidth="1"/>
    <col min="7940" max="7940" width="7.33333333333333" style="58" customWidth="1"/>
    <col min="7941" max="7941" width="9.66666666666667" style="58" customWidth="1"/>
    <col min="7942" max="7942" width="12.2166666666667" style="58" customWidth="1"/>
    <col min="7943" max="7946" width="9" style="58" hidden="1" customWidth="1"/>
    <col min="7947" max="7947" width="11.6666666666667" style="58" customWidth="1"/>
    <col min="7948" max="7948" width="9" style="58" hidden="1" customWidth="1"/>
    <col min="7949" max="7949" width="9.44166666666667" style="58" customWidth="1"/>
    <col min="7950" max="7950" width="9" style="58" hidden="1" customWidth="1"/>
    <col min="7951" max="7951" width="10.2166666666667" style="58" customWidth="1"/>
    <col min="7952" max="7952" width="25.4416666666667" style="58" customWidth="1"/>
    <col min="7953" max="7953" width="10.2166666666667" style="58" customWidth="1"/>
    <col min="7954" max="8186" width="9" style="58"/>
    <col min="8187" max="8187" width="4.66666666666667" style="58" customWidth="1"/>
    <col min="8188" max="8188" width="20.3333333333333" style="58" customWidth="1"/>
    <col min="8189" max="8189" width="11.1083333333333" style="58" customWidth="1"/>
    <col min="8190" max="8190" width="7.66666666666667" style="58" customWidth="1"/>
    <col min="8191" max="8191" width="9.44166666666667" style="58" customWidth="1"/>
    <col min="8192" max="8192" width="9.66666666666667" style="58" customWidth="1"/>
    <col min="8193" max="8193" width="10.2166666666667" style="58" customWidth="1"/>
    <col min="8194" max="8194" width="9.66666666666667" style="58" customWidth="1"/>
    <col min="8195" max="8195" width="10.6666666666667" style="58" customWidth="1"/>
    <col min="8196" max="8196" width="7.33333333333333" style="58" customWidth="1"/>
    <col min="8197" max="8197" width="9.66666666666667" style="58" customWidth="1"/>
    <col min="8198" max="8198" width="12.2166666666667" style="58" customWidth="1"/>
    <col min="8199" max="8202" width="9" style="58" hidden="1" customWidth="1"/>
    <col min="8203" max="8203" width="11.6666666666667" style="58" customWidth="1"/>
    <col min="8204" max="8204" width="9" style="58" hidden="1" customWidth="1"/>
    <col min="8205" max="8205" width="9.44166666666667" style="58" customWidth="1"/>
    <col min="8206" max="8206" width="9" style="58" hidden="1" customWidth="1"/>
    <col min="8207" max="8207" width="10.2166666666667" style="58" customWidth="1"/>
    <col min="8208" max="8208" width="25.4416666666667" style="58" customWidth="1"/>
    <col min="8209" max="8209" width="10.2166666666667" style="58" customWidth="1"/>
    <col min="8210" max="8442" width="9" style="58"/>
    <col min="8443" max="8443" width="4.66666666666667" style="58" customWidth="1"/>
    <col min="8444" max="8444" width="20.3333333333333" style="58" customWidth="1"/>
    <col min="8445" max="8445" width="11.1083333333333" style="58" customWidth="1"/>
    <col min="8446" max="8446" width="7.66666666666667" style="58" customWidth="1"/>
    <col min="8447" max="8447" width="9.44166666666667" style="58" customWidth="1"/>
    <col min="8448" max="8448" width="9.66666666666667" style="58" customWidth="1"/>
    <col min="8449" max="8449" width="10.2166666666667" style="58" customWidth="1"/>
    <col min="8450" max="8450" width="9.66666666666667" style="58" customWidth="1"/>
    <col min="8451" max="8451" width="10.6666666666667" style="58" customWidth="1"/>
    <col min="8452" max="8452" width="7.33333333333333" style="58" customWidth="1"/>
    <col min="8453" max="8453" width="9.66666666666667" style="58" customWidth="1"/>
    <col min="8454" max="8454" width="12.2166666666667" style="58" customWidth="1"/>
    <col min="8455" max="8458" width="9" style="58" hidden="1" customWidth="1"/>
    <col min="8459" max="8459" width="11.6666666666667" style="58" customWidth="1"/>
    <col min="8460" max="8460" width="9" style="58" hidden="1" customWidth="1"/>
    <col min="8461" max="8461" width="9.44166666666667" style="58" customWidth="1"/>
    <col min="8462" max="8462" width="9" style="58" hidden="1" customWidth="1"/>
    <col min="8463" max="8463" width="10.2166666666667" style="58" customWidth="1"/>
    <col min="8464" max="8464" width="25.4416666666667" style="58" customWidth="1"/>
    <col min="8465" max="8465" width="10.2166666666667" style="58" customWidth="1"/>
    <col min="8466" max="8698" width="9" style="58"/>
    <col min="8699" max="8699" width="4.66666666666667" style="58" customWidth="1"/>
    <col min="8700" max="8700" width="20.3333333333333" style="58" customWidth="1"/>
    <col min="8701" max="8701" width="11.1083333333333" style="58" customWidth="1"/>
    <col min="8702" max="8702" width="7.66666666666667" style="58" customWidth="1"/>
    <col min="8703" max="8703" width="9.44166666666667" style="58" customWidth="1"/>
    <col min="8704" max="8704" width="9.66666666666667" style="58" customWidth="1"/>
    <col min="8705" max="8705" width="10.2166666666667" style="58" customWidth="1"/>
    <col min="8706" max="8706" width="9.66666666666667" style="58" customWidth="1"/>
    <col min="8707" max="8707" width="10.6666666666667" style="58" customWidth="1"/>
    <col min="8708" max="8708" width="7.33333333333333" style="58" customWidth="1"/>
    <col min="8709" max="8709" width="9.66666666666667" style="58" customWidth="1"/>
    <col min="8710" max="8710" width="12.2166666666667" style="58" customWidth="1"/>
    <col min="8711" max="8714" width="9" style="58" hidden="1" customWidth="1"/>
    <col min="8715" max="8715" width="11.6666666666667" style="58" customWidth="1"/>
    <col min="8716" max="8716" width="9" style="58" hidden="1" customWidth="1"/>
    <col min="8717" max="8717" width="9.44166666666667" style="58" customWidth="1"/>
    <col min="8718" max="8718" width="9" style="58" hidden="1" customWidth="1"/>
    <col min="8719" max="8719" width="10.2166666666667" style="58" customWidth="1"/>
    <col min="8720" max="8720" width="25.4416666666667" style="58" customWidth="1"/>
    <col min="8721" max="8721" width="10.2166666666667" style="58" customWidth="1"/>
    <col min="8722" max="8954" width="9" style="58"/>
    <col min="8955" max="8955" width="4.66666666666667" style="58" customWidth="1"/>
    <col min="8956" max="8956" width="20.3333333333333" style="58" customWidth="1"/>
    <col min="8957" max="8957" width="11.1083333333333" style="58" customWidth="1"/>
    <col min="8958" max="8958" width="7.66666666666667" style="58" customWidth="1"/>
    <col min="8959" max="8959" width="9.44166666666667" style="58" customWidth="1"/>
    <col min="8960" max="8960" width="9.66666666666667" style="58" customWidth="1"/>
    <col min="8961" max="8961" width="10.2166666666667" style="58" customWidth="1"/>
    <col min="8962" max="8962" width="9.66666666666667" style="58" customWidth="1"/>
    <col min="8963" max="8963" width="10.6666666666667" style="58" customWidth="1"/>
    <col min="8964" max="8964" width="7.33333333333333" style="58" customWidth="1"/>
    <col min="8965" max="8965" width="9.66666666666667" style="58" customWidth="1"/>
    <col min="8966" max="8966" width="12.2166666666667" style="58" customWidth="1"/>
    <col min="8967" max="8970" width="9" style="58" hidden="1" customWidth="1"/>
    <col min="8971" max="8971" width="11.6666666666667" style="58" customWidth="1"/>
    <col min="8972" max="8972" width="9" style="58" hidden="1" customWidth="1"/>
    <col min="8973" max="8973" width="9.44166666666667" style="58" customWidth="1"/>
    <col min="8974" max="8974" width="9" style="58" hidden="1" customWidth="1"/>
    <col min="8975" max="8975" width="10.2166666666667" style="58" customWidth="1"/>
    <col min="8976" max="8976" width="25.4416666666667" style="58" customWidth="1"/>
    <col min="8977" max="8977" width="10.2166666666667" style="58" customWidth="1"/>
    <col min="8978" max="9210" width="9" style="58"/>
    <col min="9211" max="9211" width="4.66666666666667" style="58" customWidth="1"/>
    <col min="9212" max="9212" width="20.3333333333333" style="58" customWidth="1"/>
    <col min="9213" max="9213" width="11.1083333333333" style="58" customWidth="1"/>
    <col min="9214" max="9214" width="7.66666666666667" style="58" customWidth="1"/>
    <col min="9215" max="9215" width="9.44166666666667" style="58" customWidth="1"/>
    <col min="9216" max="9216" width="9.66666666666667" style="58" customWidth="1"/>
    <col min="9217" max="9217" width="10.2166666666667" style="58" customWidth="1"/>
    <col min="9218" max="9218" width="9.66666666666667" style="58" customWidth="1"/>
    <col min="9219" max="9219" width="10.6666666666667" style="58" customWidth="1"/>
    <col min="9220" max="9220" width="7.33333333333333" style="58" customWidth="1"/>
    <col min="9221" max="9221" width="9.66666666666667" style="58" customWidth="1"/>
    <col min="9222" max="9222" width="12.2166666666667" style="58" customWidth="1"/>
    <col min="9223" max="9226" width="9" style="58" hidden="1" customWidth="1"/>
    <col min="9227" max="9227" width="11.6666666666667" style="58" customWidth="1"/>
    <col min="9228" max="9228" width="9" style="58" hidden="1" customWidth="1"/>
    <col min="9229" max="9229" width="9.44166666666667" style="58" customWidth="1"/>
    <col min="9230" max="9230" width="9" style="58" hidden="1" customWidth="1"/>
    <col min="9231" max="9231" width="10.2166666666667" style="58" customWidth="1"/>
    <col min="9232" max="9232" width="25.4416666666667" style="58" customWidth="1"/>
    <col min="9233" max="9233" width="10.2166666666667" style="58" customWidth="1"/>
    <col min="9234" max="9466" width="9" style="58"/>
    <col min="9467" max="9467" width="4.66666666666667" style="58" customWidth="1"/>
    <col min="9468" max="9468" width="20.3333333333333" style="58" customWidth="1"/>
    <col min="9469" max="9469" width="11.1083333333333" style="58" customWidth="1"/>
    <col min="9470" max="9470" width="7.66666666666667" style="58" customWidth="1"/>
    <col min="9471" max="9471" width="9.44166666666667" style="58" customWidth="1"/>
    <col min="9472" max="9472" width="9.66666666666667" style="58" customWidth="1"/>
    <col min="9473" max="9473" width="10.2166666666667" style="58" customWidth="1"/>
    <col min="9474" max="9474" width="9.66666666666667" style="58" customWidth="1"/>
    <col min="9475" max="9475" width="10.6666666666667" style="58" customWidth="1"/>
    <col min="9476" max="9476" width="7.33333333333333" style="58" customWidth="1"/>
    <col min="9477" max="9477" width="9.66666666666667" style="58" customWidth="1"/>
    <col min="9478" max="9478" width="12.2166666666667" style="58" customWidth="1"/>
    <col min="9479" max="9482" width="9" style="58" hidden="1" customWidth="1"/>
    <col min="9483" max="9483" width="11.6666666666667" style="58" customWidth="1"/>
    <col min="9484" max="9484" width="9" style="58" hidden="1" customWidth="1"/>
    <col min="9485" max="9485" width="9.44166666666667" style="58" customWidth="1"/>
    <col min="9486" max="9486" width="9" style="58" hidden="1" customWidth="1"/>
    <col min="9487" max="9487" width="10.2166666666667" style="58" customWidth="1"/>
    <col min="9488" max="9488" width="25.4416666666667" style="58" customWidth="1"/>
    <col min="9489" max="9489" width="10.2166666666667" style="58" customWidth="1"/>
    <col min="9490" max="9722" width="9" style="58"/>
    <col min="9723" max="9723" width="4.66666666666667" style="58" customWidth="1"/>
    <col min="9724" max="9724" width="20.3333333333333" style="58" customWidth="1"/>
    <col min="9725" max="9725" width="11.1083333333333" style="58" customWidth="1"/>
    <col min="9726" max="9726" width="7.66666666666667" style="58" customWidth="1"/>
    <col min="9727" max="9727" width="9.44166666666667" style="58" customWidth="1"/>
    <col min="9728" max="9728" width="9.66666666666667" style="58" customWidth="1"/>
    <col min="9729" max="9729" width="10.2166666666667" style="58" customWidth="1"/>
    <col min="9730" max="9730" width="9.66666666666667" style="58" customWidth="1"/>
    <col min="9731" max="9731" width="10.6666666666667" style="58" customWidth="1"/>
    <col min="9732" max="9732" width="7.33333333333333" style="58" customWidth="1"/>
    <col min="9733" max="9733" width="9.66666666666667" style="58" customWidth="1"/>
    <col min="9734" max="9734" width="12.2166666666667" style="58" customWidth="1"/>
    <col min="9735" max="9738" width="9" style="58" hidden="1" customWidth="1"/>
    <col min="9739" max="9739" width="11.6666666666667" style="58" customWidth="1"/>
    <col min="9740" max="9740" width="9" style="58" hidden="1" customWidth="1"/>
    <col min="9741" max="9741" width="9.44166666666667" style="58" customWidth="1"/>
    <col min="9742" max="9742" width="9" style="58" hidden="1" customWidth="1"/>
    <col min="9743" max="9743" width="10.2166666666667" style="58" customWidth="1"/>
    <col min="9744" max="9744" width="25.4416666666667" style="58" customWidth="1"/>
    <col min="9745" max="9745" width="10.2166666666667" style="58" customWidth="1"/>
    <col min="9746" max="9978" width="9" style="58"/>
    <col min="9979" max="9979" width="4.66666666666667" style="58" customWidth="1"/>
    <col min="9980" max="9980" width="20.3333333333333" style="58" customWidth="1"/>
    <col min="9981" max="9981" width="11.1083333333333" style="58" customWidth="1"/>
    <col min="9982" max="9982" width="7.66666666666667" style="58" customWidth="1"/>
    <col min="9983" max="9983" width="9.44166666666667" style="58" customWidth="1"/>
    <col min="9984" max="9984" width="9.66666666666667" style="58" customWidth="1"/>
    <col min="9985" max="9985" width="10.2166666666667" style="58" customWidth="1"/>
    <col min="9986" max="9986" width="9.66666666666667" style="58" customWidth="1"/>
    <col min="9987" max="9987" width="10.6666666666667" style="58" customWidth="1"/>
    <col min="9988" max="9988" width="7.33333333333333" style="58" customWidth="1"/>
    <col min="9989" max="9989" width="9.66666666666667" style="58" customWidth="1"/>
    <col min="9990" max="9990" width="12.2166666666667" style="58" customWidth="1"/>
    <col min="9991" max="9994" width="9" style="58" hidden="1" customWidth="1"/>
    <col min="9995" max="9995" width="11.6666666666667" style="58" customWidth="1"/>
    <col min="9996" max="9996" width="9" style="58" hidden="1" customWidth="1"/>
    <col min="9997" max="9997" width="9.44166666666667" style="58" customWidth="1"/>
    <col min="9998" max="9998" width="9" style="58" hidden="1" customWidth="1"/>
    <col min="9999" max="9999" width="10.2166666666667" style="58" customWidth="1"/>
    <col min="10000" max="10000" width="25.4416666666667" style="58" customWidth="1"/>
    <col min="10001" max="10001" width="10.2166666666667" style="58" customWidth="1"/>
    <col min="10002" max="10234" width="9" style="58"/>
    <col min="10235" max="10235" width="4.66666666666667" style="58" customWidth="1"/>
    <col min="10236" max="10236" width="20.3333333333333" style="58" customWidth="1"/>
    <col min="10237" max="10237" width="11.1083333333333" style="58" customWidth="1"/>
    <col min="10238" max="10238" width="7.66666666666667" style="58" customWidth="1"/>
    <col min="10239" max="10239" width="9.44166666666667" style="58" customWidth="1"/>
    <col min="10240" max="10240" width="9.66666666666667" style="58" customWidth="1"/>
    <col min="10241" max="10241" width="10.2166666666667" style="58" customWidth="1"/>
    <col min="10242" max="10242" width="9.66666666666667" style="58" customWidth="1"/>
    <col min="10243" max="10243" width="10.6666666666667" style="58" customWidth="1"/>
    <col min="10244" max="10244" width="7.33333333333333" style="58" customWidth="1"/>
    <col min="10245" max="10245" width="9.66666666666667" style="58" customWidth="1"/>
    <col min="10246" max="10246" width="12.2166666666667" style="58" customWidth="1"/>
    <col min="10247" max="10250" width="9" style="58" hidden="1" customWidth="1"/>
    <col min="10251" max="10251" width="11.6666666666667" style="58" customWidth="1"/>
    <col min="10252" max="10252" width="9" style="58" hidden="1" customWidth="1"/>
    <col min="10253" max="10253" width="9.44166666666667" style="58" customWidth="1"/>
    <col min="10254" max="10254" width="9" style="58" hidden="1" customWidth="1"/>
    <col min="10255" max="10255" width="10.2166666666667" style="58" customWidth="1"/>
    <col min="10256" max="10256" width="25.4416666666667" style="58" customWidth="1"/>
    <col min="10257" max="10257" width="10.2166666666667" style="58" customWidth="1"/>
    <col min="10258" max="10490" width="9" style="58"/>
    <col min="10491" max="10491" width="4.66666666666667" style="58" customWidth="1"/>
    <col min="10492" max="10492" width="20.3333333333333" style="58" customWidth="1"/>
    <col min="10493" max="10493" width="11.1083333333333" style="58" customWidth="1"/>
    <col min="10494" max="10494" width="7.66666666666667" style="58" customWidth="1"/>
    <col min="10495" max="10495" width="9.44166666666667" style="58" customWidth="1"/>
    <col min="10496" max="10496" width="9.66666666666667" style="58" customWidth="1"/>
    <col min="10497" max="10497" width="10.2166666666667" style="58" customWidth="1"/>
    <col min="10498" max="10498" width="9.66666666666667" style="58" customWidth="1"/>
    <col min="10499" max="10499" width="10.6666666666667" style="58" customWidth="1"/>
    <col min="10500" max="10500" width="7.33333333333333" style="58" customWidth="1"/>
    <col min="10501" max="10501" width="9.66666666666667" style="58" customWidth="1"/>
    <col min="10502" max="10502" width="12.2166666666667" style="58" customWidth="1"/>
    <col min="10503" max="10506" width="9" style="58" hidden="1" customWidth="1"/>
    <col min="10507" max="10507" width="11.6666666666667" style="58" customWidth="1"/>
    <col min="10508" max="10508" width="9" style="58" hidden="1" customWidth="1"/>
    <col min="10509" max="10509" width="9.44166666666667" style="58" customWidth="1"/>
    <col min="10510" max="10510" width="9" style="58" hidden="1" customWidth="1"/>
    <col min="10511" max="10511" width="10.2166666666667" style="58" customWidth="1"/>
    <col min="10512" max="10512" width="25.4416666666667" style="58" customWidth="1"/>
    <col min="10513" max="10513" width="10.2166666666667" style="58" customWidth="1"/>
    <col min="10514" max="10746" width="9" style="58"/>
    <col min="10747" max="10747" width="4.66666666666667" style="58" customWidth="1"/>
    <col min="10748" max="10748" width="20.3333333333333" style="58" customWidth="1"/>
    <col min="10749" max="10749" width="11.1083333333333" style="58" customWidth="1"/>
    <col min="10750" max="10750" width="7.66666666666667" style="58" customWidth="1"/>
    <col min="10751" max="10751" width="9.44166666666667" style="58" customWidth="1"/>
    <col min="10752" max="10752" width="9.66666666666667" style="58" customWidth="1"/>
    <col min="10753" max="10753" width="10.2166666666667" style="58" customWidth="1"/>
    <col min="10754" max="10754" width="9.66666666666667" style="58" customWidth="1"/>
    <col min="10755" max="10755" width="10.6666666666667" style="58" customWidth="1"/>
    <col min="10756" max="10756" width="7.33333333333333" style="58" customWidth="1"/>
    <col min="10757" max="10757" width="9.66666666666667" style="58" customWidth="1"/>
    <col min="10758" max="10758" width="12.2166666666667" style="58" customWidth="1"/>
    <col min="10759" max="10762" width="9" style="58" hidden="1" customWidth="1"/>
    <col min="10763" max="10763" width="11.6666666666667" style="58" customWidth="1"/>
    <col min="10764" max="10764" width="9" style="58" hidden="1" customWidth="1"/>
    <col min="10765" max="10765" width="9.44166666666667" style="58" customWidth="1"/>
    <col min="10766" max="10766" width="9" style="58" hidden="1" customWidth="1"/>
    <col min="10767" max="10767" width="10.2166666666667" style="58" customWidth="1"/>
    <col min="10768" max="10768" width="25.4416666666667" style="58" customWidth="1"/>
    <col min="10769" max="10769" width="10.2166666666667" style="58" customWidth="1"/>
    <col min="10770" max="11002" width="9" style="58"/>
    <col min="11003" max="11003" width="4.66666666666667" style="58" customWidth="1"/>
    <col min="11004" max="11004" width="20.3333333333333" style="58" customWidth="1"/>
    <col min="11005" max="11005" width="11.1083333333333" style="58" customWidth="1"/>
    <col min="11006" max="11006" width="7.66666666666667" style="58" customWidth="1"/>
    <col min="11007" max="11007" width="9.44166666666667" style="58" customWidth="1"/>
    <col min="11008" max="11008" width="9.66666666666667" style="58" customWidth="1"/>
    <col min="11009" max="11009" width="10.2166666666667" style="58" customWidth="1"/>
    <col min="11010" max="11010" width="9.66666666666667" style="58" customWidth="1"/>
    <col min="11011" max="11011" width="10.6666666666667" style="58" customWidth="1"/>
    <col min="11012" max="11012" width="7.33333333333333" style="58" customWidth="1"/>
    <col min="11013" max="11013" width="9.66666666666667" style="58" customWidth="1"/>
    <col min="11014" max="11014" width="12.2166666666667" style="58" customWidth="1"/>
    <col min="11015" max="11018" width="9" style="58" hidden="1" customWidth="1"/>
    <col min="11019" max="11019" width="11.6666666666667" style="58" customWidth="1"/>
    <col min="11020" max="11020" width="9" style="58" hidden="1" customWidth="1"/>
    <col min="11021" max="11021" width="9.44166666666667" style="58" customWidth="1"/>
    <col min="11022" max="11022" width="9" style="58" hidden="1" customWidth="1"/>
    <col min="11023" max="11023" width="10.2166666666667" style="58" customWidth="1"/>
    <col min="11024" max="11024" width="25.4416666666667" style="58" customWidth="1"/>
    <col min="11025" max="11025" width="10.2166666666667" style="58" customWidth="1"/>
    <col min="11026" max="11258" width="9" style="58"/>
    <col min="11259" max="11259" width="4.66666666666667" style="58" customWidth="1"/>
    <col min="11260" max="11260" width="20.3333333333333" style="58" customWidth="1"/>
    <col min="11261" max="11261" width="11.1083333333333" style="58" customWidth="1"/>
    <col min="11262" max="11262" width="7.66666666666667" style="58" customWidth="1"/>
    <col min="11263" max="11263" width="9.44166666666667" style="58" customWidth="1"/>
    <col min="11264" max="11264" width="9.66666666666667" style="58" customWidth="1"/>
    <col min="11265" max="11265" width="10.2166666666667" style="58" customWidth="1"/>
    <col min="11266" max="11266" width="9.66666666666667" style="58" customWidth="1"/>
    <col min="11267" max="11267" width="10.6666666666667" style="58" customWidth="1"/>
    <col min="11268" max="11268" width="7.33333333333333" style="58" customWidth="1"/>
    <col min="11269" max="11269" width="9.66666666666667" style="58" customWidth="1"/>
    <col min="11270" max="11270" width="12.2166666666667" style="58" customWidth="1"/>
    <col min="11271" max="11274" width="9" style="58" hidden="1" customWidth="1"/>
    <col min="11275" max="11275" width="11.6666666666667" style="58" customWidth="1"/>
    <col min="11276" max="11276" width="9" style="58" hidden="1" customWidth="1"/>
    <col min="11277" max="11277" width="9.44166666666667" style="58" customWidth="1"/>
    <col min="11278" max="11278" width="9" style="58" hidden="1" customWidth="1"/>
    <col min="11279" max="11279" width="10.2166666666667" style="58" customWidth="1"/>
    <col min="11280" max="11280" width="25.4416666666667" style="58" customWidth="1"/>
    <col min="11281" max="11281" width="10.2166666666667" style="58" customWidth="1"/>
    <col min="11282" max="11514" width="9" style="58"/>
    <col min="11515" max="11515" width="4.66666666666667" style="58" customWidth="1"/>
    <col min="11516" max="11516" width="20.3333333333333" style="58" customWidth="1"/>
    <col min="11517" max="11517" width="11.1083333333333" style="58" customWidth="1"/>
    <col min="11518" max="11518" width="7.66666666666667" style="58" customWidth="1"/>
    <col min="11519" max="11519" width="9.44166666666667" style="58" customWidth="1"/>
    <col min="11520" max="11520" width="9.66666666666667" style="58" customWidth="1"/>
    <col min="11521" max="11521" width="10.2166666666667" style="58" customWidth="1"/>
    <col min="11522" max="11522" width="9.66666666666667" style="58" customWidth="1"/>
    <col min="11523" max="11523" width="10.6666666666667" style="58" customWidth="1"/>
    <col min="11524" max="11524" width="7.33333333333333" style="58" customWidth="1"/>
    <col min="11525" max="11525" width="9.66666666666667" style="58" customWidth="1"/>
    <col min="11526" max="11526" width="12.2166666666667" style="58" customWidth="1"/>
    <col min="11527" max="11530" width="9" style="58" hidden="1" customWidth="1"/>
    <col min="11531" max="11531" width="11.6666666666667" style="58" customWidth="1"/>
    <col min="11532" max="11532" width="9" style="58" hidden="1" customWidth="1"/>
    <col min="11533" max="11533" width="9.44166666666667" style="58" customWidth="1"/>
    <col min="11534" max="11534" width="9" style="58" hidden="1" customWidth="1"/>
    <col min="11535" max="11535" width="10.2166666666667" style="58" customWidth="1"/>
    <col min="11536" max="11536" width="25.4416666666667" style="58" customWidth="1"/>
    <col min="11537" max="11537" width="10.2166666666667" style="58" customWidth="1"/>
    <col min="11538" max="11770" width="9" style="58"/>
    <col min="11771" max="11771" width="4.66666666666667" style="58" customWidth="1"/>
    <col min="11772" max="11772" width="20.3333333333333" style="58" customWidth="1"/>
    <col min="11773" max="11773" width="11.1083333333333" style="58" customWidth="1"/>
    <col min="11774" max="11774" width="7.66666666666667" style="58" customWidth="1"/>
    <col min="11775" max="11775" width="9.44166666666667" style="58" customWidth="1"/>
    <col min="11776" max="11776" width="9.66666666666667" style="58" customWidth="1"/>
    <col min="11777" max="11777" width="10.2166666666667" style="58" customWidth="1"/>
    <col min="11778" max="11778" width="9.66666666666667" style="58" customWidth="1"/>
    <col min="11779" max="11779" width="10.6666666666667" style="58" customWidth="1"/>
    <col min="11780" max="11780" width="7.33333333333333" style="58" customWidth="1"/>
    <col min="11781" max="11781" width="9.66666666666667" style="58" customWidth="1"/>
    <col min="11782" max="11782" width="12.2166666666667" style="58" customWidth="1"/>
    <col min="11783" max="11786" width="9" style="58" hidden="1" customWidth="1"/>
    <col min="11787" max="11787" width="11.6666666666667" style="58" customWidth="1"/>
    <col min="11788" max="11788" width="9" style="58" hidden="1" customWidth="1"/>
    <col min="11789" max="11789" width="9.44166666666667" style="58" customWidth="1"/>
    <col min="11790" max="11790" width="9" style="58" hidden="1" customWidth="1"/>
    <col min="11791" max="11791" width="10.2166666666667" style="58" customWidth="1"/>
    <col min="11792" max="11792" width="25.4416666666667" style="58" customWidth="1"/>
    <col min="11793" max="11793" width="10.2166666666667" style="58" customWidth="1"/>
    <col min="11794" max="12026" width="9" style="58"/>
    <col min="12027" max="12027" width="4.66666666666667" style="58" customWidth="1"/>
    <col min="12028" max="12028" width="20.3333333333333" style="58" customWidth="1"/>
    <col min="12029" max="12029" width="11.1083333333333" style="58" customWidth="1"/>
    <col min="12030" max="12030" width="7.66666666666667" style="58" customWidth="1"/>
    <col min="12031" max="12031" width="9.44166666666667" style="58" customWidth="1"/>
    <col min="12032" max="12032" width="9.66666666666667" style="58" customWidth="1"/>
    <col min="12033" max="12033" width="10.2166666666667" style="58" customWidth="1"/>
    <col min="12034" max="12034" width="9.66666666666667" style="58" customWidth="1"/>
    <col min="12035" max="12035" width="10.6666666666667" style="58" customWidth="1"/>
    <col min="12036" max="12036" width="7.33333333333333" style="58" customWidth="1"/>
    <col min="12037" max="12037" width="9.66666666666667" style="58" customWidth="1"/>
    <col min="12038" max="12038" width="12.2166666666667" style="58" customWidth="1"/>
    <col min="12039" max="12042" width="9" style="58" hidden="1" customWidth="1"/>
    <col min="12043" max="12043" width="11.6666666666667" style="58" customWidth="1"/>
    <col min="12044" max="12044" width="9" style="58" hidden="1" customWidth="1"/>
    <col min="12045" max="12045" width="9.44166666666667" style="58" customWidth="1"/>
    <col min="12046" max="12046" width="9" style="58" hidden="1" customWidth="1"/>
    <col min="12047" max="12047" width="10.2166666666667" style="58" customWidth="1"/>
    <col min="12048" max="12048" width="25.4416666666667" style="58" customWidth="1"/>
    <col min="12049" max="12049" width="10.2166666666667" style="58" customWidth="1"/>
    <col min="12050" max="12282" width="9" style="58"/>
    <col min="12283" max="12283" width="4.66666666666667" style="58" customWidth="1"/>
    <col min="12284" max="12284" width="20.3333333333333" style="58" customWidth="1"/>
    <col min="12285" max="12285" width="11.1083333333333" style="58" customWidth="1"/>
    <col min="12286" max="12286" width="7.66666666666667" style="58" customWidth="1"/>
    <col min="12287" max="12287" width="9.44166666666667" style="58" customWidth="1"/>
    <col min="12288" max="12288" width="9.66666666666667" style="58" customWidth="1"/>
    <col min="12289" max="12289" width="10.2166666666667" style="58" customWidth="1"/>
    <col min="12290" max="12290" width="9.66666666666667" style="58" customWidth="1"/>
    <col min="12291" max="12291" width="10.6666666666667" style="58" customWidth="1"/>
    <col min="12292" max="12292" width="7.33333333333333" style="58" customWidth="1"/>
    <col min="12293" max="12293" width="9.66666666666667" style="58" customWidth="1"/>
    <col min="12294" max="12294" width="12.2166666666667" style="58" customWidth="1"/>
    <col min="12295" max="12298" width="9" style="58" hidden="1" customWidth="1"/>
    <col min="12299" max="12299" width="11.6666666666667" style="58" customWidth="1"/>
    <col min="12300" max="12300" width="9" style="58" hidden="1" customWidth="1"/>
    <col min="12301" max="12301" width="9.44166666666667" style="58" customWidth="1"/>
    <col min="12302" max="12302" width="9" style="58" hidden="1" customWidth="1"/>
    <col min="12303" max="12303" width="10.2166666666667" style="58" customWidth="1"/>
    <col min="12304" max="12304" width="25.4416666666667" style="58" customWidth="1"/>
    <col min="12305" max="12305" width="10.2166666666667" style="58" customWidth="1"/>
    <col min="12306" max="12538" width="9" style="58"/>
    <col min="12539" max="12539" width="4.66666666666667" style="58" customWidth="1"/>
    <col min="12540" max="12540" width="20.3333333333333" style="58" customWidth="1"/>
    <col min="12541" max="12541" width="11.1083333333333" style="58" customWidth="1"/>
    <col min="12542" max="12542" width="7.66666666666667" style="58" customWidth="1"/>
    <col min="12543" max="12543" width="9.44166666666667" style="58" customWidth="1"/>
    <col min="12544" max="12544" width="9.66666666666667" style="58" customWidth="1"/>
    <col min="12545" max="12545" width="10.2166666666667" style="58" customWidth="1"/>
    <col min="12546" max="12546" width="9.66666666666667" style="58" customWidth="1"/>
    <col min="12547" max="12547" width="10.6666666666667" style="58" customWidth="1"/>
    <col min="12548" max="12548" width="7.33333333333333" style="58" customWidth="1"/>
    <col min="12549" max="12549" width="9.66666666666667" style="58" customWidth="1"/>
    <col min="12550" max="12550" width="12.2166666666667" style="58" customWidth="1"/>
    <col min="12551" max="12554" width="9" style="58" hidden="1" customWidth="1"/>
    <col min="12555" max="12555" width="11.6666666666667" style="58" customWidth="1"/>
    <col min="12556" max="12556" width="9" style="58" hidden="1" customWidth="1"/>
    <col min="12557" max="12557" width="9.44166666666667" style="58" customWidth="1"/>
    <col min="12558" max="12558" width="9" style="58" hidden="1" customWidth="1"/>
    <col min="12559" max="12559" width="10.2166666666667" style="58" customWidth="1"/>
    <col min="12560" max="12560" width="25.4416666666667" style="58" customWidth="1"/>
    <col min="12561" max="12561" width="10.2166666666667" style="58" customWidth="1"/>
    <col min="12562" max="12794" width="9" style="58"/>
    <col min="12795" max="12795" width="4.66666666666667" style="58" customWidth="1"/>
    <col min="12796" max="12796" width="20.3333333333333" style="58" customWidth="1"/>
    <col min="12797" max="12797" width="11.1083333333333" style="58" customWidth="1"/>
    <col min="12798" max="12798" width="7.66666666666667" style="58" customWidth="1"/>
    <col min="12799" max="12799" width="9.44166666666667" style="58" customWidth="1"/>
    <col min="12800" max="12800" width="9.66666666666667" style="58" customWidth="1"/>
    <col min="12801" max="12801" width="10.2166666666667" style="58" customWidth="1"/>
    <col min="12802" max="12802" width="9.66666666666667" style="58" customWidth="1"/>
    <col min="12803" max="12803" width="10.6666666666667" style="58" customWidth="1"/>
    <col min="12804" max="12804" width="7.33333333333333" style="58" customWidth="1"/>
    <col min="12805" max="12805" width="9.66666666666667" style="58" customWidth="1"/>
    <col min="12806" max="12806" width="12.2166666666667" style="58" customWidth="1"/>
    <col min="12807" max="12810" width="9" style="58" hidden="1" customWidth="1"/>
    <col min="12811" max="12811" width="11.6666666666667" style="58" customWidth="1"/>
    <col min="12812" max="12812" width="9" style="58" hidden="1" customWidth="1"/>
    <col min="12813" max="12813" width="9.44166666666667" style="58" customWidth="1"/>
    <col min="12814" max="12814" width="9" style="58" hidden="1" customWidth="1"/>
    <col min="12815" max="12815" width="10.2166666666667" style="58" customWidth="1"/>
    <col min="12816" max="12816" width="25.4416666666667" style="58" customWidth="1"/>
    <col min="12817" max="12817" width="10.2166666666667" style="58" customWidth="1"/>
    <col min="12818" max="13050" width="9" style="58"/>
    <col min="13051" max="13051" width="4.66666666666667" style="58" customWidth="1"/>
    <col min="13052" max="13052" width="20.3333333333333" style="58" customWidth="1"/>
    <col min="13053" max="13053" width="11.1083333333333" style="58" customWidth="1"/>
    <col min="13054" max="13054" width="7.66666666666667" style="58" customWidth="1"/>
    <col min="13055" max="13055" width="9.44166666666667" style="58" customWidth="1"/>
    <col min="13056" max="13056" width="9.66666666666667" style="58" customWidth="1"/>
    <col min="13057" max="13057" width="10.2166666666667" style="58" customWidth="1"/>
    <col min="13058" max="13058" width="9.66666666666667" style="58" customWidth="1"/>
    <col min="13059" max="13059" width="10.6666666666667" style="58" customWidth="1"/>
    <col min="13060" max="13060" width="7.33333333333333" style="58" customWidth="1"/>
    <col min="13061" max="13061" width="9.66666666666667" style="58" customWidth="1"/>
    <col min="13062" max="13062" width="12.2166666666667" style="58" customWidth="1"/>
    <col min="13063" max="13066" width="9" style="58" hidden="1" customWidth="1"/>
    <col min="13067" max="13067" width="11.6666666666667" style="58" customWidth="1"/>
    <col min="13068" max="13068" width="9" style="58" hidden="1" customWidth="1"/>
    <col min="13069" max="13069" width="9.44166666666667" style="58" customWidth="1"/>
    <col min="13070" max="13070" width="9" style="58" hidden="1" customWidth="1"/>
    <col min="13071" max="13071" width="10.2166666666667" style="58" customWidth="1"/>
    <col min="13072" max="13072" width="25.4416666666667" style="58" customWidth="1"/>
    <col min="13073" max="13073" width="10.2166666666667" style="58" customWidth="1"/>
    <col min="13074" max="13306" width="9" style="58"/>
    <col min="13307" max="13307" width="4.66666666666667" style="58" customWidth="1"/>
    <col min="13308" max="13308" width="20.3333333333333" style="58" customWidth="1"/>
    <col min="13309" max="13309" width="11.1083333333333" style="58" customWidth="1"/>
    <col min="13310" max="13310" width="7.66666666666667" style="58" customWidth="1"/>
    <col min="13311" max="13311" width="9.44166666666667" style="58" customWidth="1"/>
    <col min="13312" max="13312" width="9.66666666666667" style="58" customWidth="1"/>
    <col min="13313" max="13313" width="10.2166666666667" style="58" customWidth="1"/>
    <col min="13314" max="13314" width="9.66666666666667" style="58" customWidth="1"/>
    <col min="13315" max="13315" width="10.6666666666667" style="58" customWidth="1"/>
    <col min="13316" max="13316" width="7.33333333333333" style="58" customWidth="1"/>
    <col min="13317" max="13317" width="9.66666666666667" style="58" customWidth="1"/>
    <col min="13318" max="13318" width="12.2166666666667" style="58" customWidth="1"/>
    <col min="13319" max="13322" width="9" style="58" hidden="1" customWidth="1"/>
    <col min="13323" max="13323" width="11.6666666666667" style="58" customWidth="1"/>
    <col min="13324" max="13324" width="9" style="58" hidden="1" customWidth="1"/>
    <col min="13325" max="13325" width="9.44166666666667" style="58" customWidth="1"/>
    <col min="13326" max="13326" width="9" style="58" hidden="1" customWidth="1"/>
    <col min="13327" max="13327" width="10.2166666666667" style="58" customWidth="1"/>
    <col min="13328" max="13328" width="25.4416666666667" style="58" customWidth="1"/>
    <col min="13329" max="13329" width="10.2166666666667" style="58" customWidth="1"/>
    <col min="13330" max="13562" width="9" style="58"/>
    <col min="13563" max="13563" width="4.66666666666667" style="58" customWidth="1"/>
    <col min="13564" max="13564" width="20.3333333333333" style="58" customWidth="1"/>
    <col min="13565" max="13565" width="11.1083333333333" style="58" customWidth="1"/>
    <col min="13566" max="13566" width="7.66666666666667" style="58" customWidth="1"/>
    <col min="13567" max="13567" width="9.44166666666667" style="58" customWidth="1"/>
    <col min="13568" max="13568" width="9.66666666666667" style="58" customWidth="1"/>
    <col min="13569" max="13569" width="10.2166666666667" style="58" customWidth="1"/>
    <col min="13570" max="13570" width="9.66666666666667" style="58" customWidth="1"/>
    <col min="13571" max="13571" width="10.6666666666667" style="58" customWidth="1"/>
    <col min="13572" max="13572" width="7.33333333333333" style="58" customWidth="1"/>
    <col min="13573" max="13573" width="9.66666666666667" style="58" customWidth="1"/>
    <col min="13574" max="13574" width="12.2166666666667" style="58" customWidth="1"/>
    <col min="13575" max="13578" width="9" style="58" hidden="1" customWidth="1"/>
    <col min="13579" max="13579" width="11.6666666666667" style="58" customWidth="1"/>
    <col min="13580" max="13580" width="9" style="58" hidden="1" customWidth="1"/>
    <col min="13581" max="13581" width="9.44166666666667" style="58" customWidth="1"/>
    <col min="13582" max="13582" width="9" style="58" hidden="1" customWidth="1"/>
    <col min="13583" max="13583" width="10.2166666666667" style="58" customWidth="1"/>
    <col min="13584" max="13584" width="25.4416666666667" style="58" customWidth="1"/>
    <col min="13585" max="13585" width="10.2166666666667" style="58" customWidth="1"/>
    <col min="13586" max="13818" width="9" style="58"/>
    <col min="13819" max="13819" width="4.66666666666667" style="58" customWidth="1"/>
    <col min="13820" max="13820" width="20.3333333333333" style="58" customWidth="1"/>
    <col min="13821" max="13821" width="11.1083333333333" style="58" customWidth="1"/>
    <col min="13822" max="13822" width="7.66666666666667" style="58" customWidth="1"/>
    <col min="13823" max="13823" width="9.44166666666667" style="58" customWidth="1"/>
    <col min="13824" max="13824" width="9.66666666666667" style="58" customWidth="1"/>
    <col min="13825" max="13825" width="10.2166666666667" style="58" customWidth="1"/>
    <col min="13826" max="13826" width="9.66666666666667" style="58" customWidth="1"/>
    <col min="13827" max="13827" width="10.6666666666667" style="58" customWidth="1"/>
    <col min="13828" max="13828" width="7.33333333333333" style="58" customWidth="1"/>
    <col min="13829" max="13829" width="9.66666666666667" style="58" customWidth="1"/>
    <col min="13830" max="13830" width="12.2166666666667" style="58" customWidth="1"/>
    <col min="13831" max="13834" width="9" style="58" hidden="1" customWidth="1"/>
    <col min="13835" max="13835" width="11.6666666666667" style="58" customWidth="1"/>
    <col min="13836" max="13836" width="9" style="58" hidden="1" customWidth="1"/>
    <col min="13837" max="13837" width="9.44166666666667" style="58" customWidth="1"/>
    <col min="13838" max="13838" width="9" style="58" hidden="1" customWidth="1"/>
    <col min="13839" max="13839" width="10.2166666666667" style="58" customWidth="1"/>
    <col min="13840" max="13840" width="25.4416666666667" style="58" customWidth="1"/>
    <col min="13841" max="13841" width="10.2166666666667" style="58" customWidth="1"/>
    <col min="13842" max="14074" width="9" style="58"/>
    <col min="14075" max="14075" width="4.66666666666667" style="58" customWidth="1"/>
    <col min="14076" max="14076" width="20.3333333333333" style="58" customWidth="1"/>
    <col min="14077" max="14077" width="11.1083333333333" style="58" customWidth="1"/>
    <col min="14078" max="14078" width="7.66666666666667" style="58" customWidth="1"/>
    <col min="14079" max="14079" width="9.44166666666667" style="58" customWidth="1"/>
    <col min="14080" max="14080" width="9.66666666666667" style="58" customWidth="1"/>
    <col min="14081" max="14081" width="10.2166666666667" style="58" customWidth="1"/>
    <col min="14082" max="14082" width="9.66666666666667" style="58" customWidth="1"/>
    <col min="14083" max="14083" width="10.6666666666667" style="58" customWidth="1"/>
    <col min="14084" max="14084" width="7.33333333333333" style="58" customWidth="1"/>
    <col min="14085" max="14085" width="9.66666666666667" style="58" customWidth="1"/>
    <col min="14086" max="14086" width="12.2166666666667" style="58" customWidth="1"/>
    <col min="14087" max="14090" width="9" style="58" hidden="1" customWidth="1"/>
    <col min="14091" max="14091" width="11.6666666666667" style="58" customWidth="1"/>
    <col min="14092" max="14092" width="9" style="58" hidden="1" customWidth="1"/>
    <col min="14093" max="14093" width="9.44166666666667" style="58" customWidth="1"/>
    <col min="14094" max="14094" width="9" style="58" hidden="1" customWidth="1"/>
    <col min="14095" max="14095" width="10.2166666666667" style="58" customWidth="1"/>
    <col min="14096" max="14096" width="25.4416666666667" style="58" customWidth="1"/>
    <col min="14097" max="14097" width="10.2166666666667" style="58" customWidth="1"/>
    <col min="14098" max="14330" width="9" style="58"/>
    <col min="14331" max="14331" width="4.66666666666667" style="58" customWidth="1"/>
    <col min="14332" max="14332" width="20.3333333333333" style="58" customWidth="1"/>
    <col min="14333" max="14333" width="11.1083333333333" style="58" customWidth="1"/>
    <col min="14334" max="14334" width="7.66666666666667" style="58" customWidth="1"/>
    <col min="14335" max="14335" width="9.44166666666667" style="58" customWidth="1"/>
    <col min="14336" max="14336" width="9.66666666666667" style="58" customWidth="1"/>
    <col min="14337" max="14337" width="10.2166666666667" style="58" customWidth="1"/>
    <col min="14338" max="14338" width="9.66666666666667" style="58" customWidth="1"/>
    <col min="14339" max="14339" width="10.6666666666667" style="58" customWidth="1"/>
    <col min="14340" max="14340" width="7.33333333333333" style="58" customWidth="1"/>
    <col min="14341" max="14341" width="9.66666666666667" style="58" customWidth="1"/>
    <col min="14342" max="14342" width="12.2166666666667" style="58" customWidth="1"/>
    <col min="14343" max="14346" width="9" style="58" hidden="1" customWidth="1"/>
    <col min="14347" max="14347" width="11.6666666666667" style="58" customWidth="1"/>
    <col min="14348" max="14348" width="9" style="58" hidden="1" customWidth="1"/>
    <col min="14349" max="14349" width="9.44166666666667" style="58" customWidth="1"/>
    <col min="14350" max="14350" width="9" style="58" hidden="1" customWidth="1"/>
    <col min="14351" max="14351" width="10.2166666666667" style="58" customWidth="1"/>
    <col min="14352" max="14352" width="25.4416666666667" style="58" customWidth="1"/>
    <col min="14353" max="14353" width="10.2166666666667" style="58" customWidth="1"/>
    <col min="14354" max="14586" width="9" style="58"/>
    <col min="14587" max="14587" width="4.66666666666667" style="58" customWidth="1"/>
    <col min="14588" max="14588" width="20.3333333333333" style="58" customWidth="1"/>
    <col min="14589" max="14589" width="11.1083333333333" style="58" customWidth="1"/>
    <col min="14590" max="14590" width="7.66666666666667" style="58" customWidth="1"/>
    <col min="14591" max="14591" width="9.44166666666667" style="58" customWidth="1"/>
    <col min="14592" max="14592" width="9.66666666666667" style="58" customWidth="1"/>
    <col min="14593" max="14593" width="10.2166666666667" style="58" customWidth="1"/>
    <col min="14594" max="14594" width="9.66666666666667" style="58" customWidth="1"/>
    <col min="14595" max="14595" width="10.6666666666667" style="58" customWidth="1"/>
    <col min="14596" max="14596" width="7.33333333333333" style="58" customWidth="1"/>
    <col min="14597" max="14597" width="9.66666666666667" style="58" customWidth="1"/>
    <col min="14598" max="14598" width="12.2166666666667" style="58" customWidth="1"/>
    <col min="14599" max="14602" width="9" style="58" hidden="1" customWidth="1"/>
    <col min="14603" max="14603" width="11.6666666666667" style="58" customWidth="1"/>
    <col min="14604" max="14604" width="9" style="58" hidden="1" customWidth="1"/>
    <col min="14605" max="14605" width="9.44166666666667" style="58" customWidth="1"/>
    <col min="14606" max="14606" width="9" style="58" hidden="1" customWidth="1"/>
    <col min="14607" max="14607" width="10.2166666666667" style="58" customWidth="1"/>
    <col min="14608" max="14608" width="25.4416666666667" style="58" customWidth="1"/>
    <col min="14609" max="14609" width="10.2166666666667" style="58" customWidth="1"/>
    <col min="14610" max="14842" width="9" style="58"/>
    <col min="14843" max="14843" width="4.66666666666667" style="58" customWidth="1"/>
    <col min="14844" max="14844" width="20.3333333333333" style="58" customWidth="1"/>
    <col min="14845" max="14845" width="11.1083333333333" style="58" customWidth="1"/>
    <col min="14846" max="14846" width="7.66666666666667" style="58" customWidth="1"/>
    <col min="14847" max="14847" width="9.44166666666667" style="58" customWidth="1"/>
    <col min="14848" max="14848" width="9.66666666666667" style="58" customWidth="1"/>
    <col min="14849" max="14849" width="10.2166666666667" style="58" customWidth="1"/>
    <col min="14850" max="14850" width="9.66666666666667" style="58" customWidth="1"/>
    <col min="14851" max="14851" width="10.6666666666667" style="58" customWidth="1"/>
    <col min="14852" max="14852" width="7.33333333333333" style="58" customWidth="1"/>
    <col min="14853" max="14853" width="9.66666666666667" style="58" customWidth="1"/>
    <col min="14854" max="14854" width="12.2166666666667" style="58" customWidth="1"/>
    <col min="14855" max="14858" width="9" style="58" hidden="1" customWidth="1"/>
    <col min="14859" max="14859" width="11.6666666666667" style="58" customWidth="1"/>
    <col min="14860" max="14860" width="9" style="58" hidden="1" customWidth="1"/>
    <col min="14861" max="14861" width="9.44166666666667" style="58" customWidth="1"/>
    <col min="14862" max="14862" width="9" style="58" hidden="1" customWidth="1"/>
    <col min="14863" max="14863" width="10.2166666666667" style="58" customWidth="1"/>
    <col min="14864" max="14864" width="25.4416666666667" style="58" customWidth="1"/>
    <col min="14865" max="14865" width="10.2166666666667" style="58" customWidth="1"/>
    <col min="14866" max="15098" width="9" style="58"/>
    <col min="15099" max="15099" width="4.66666666666667" style="58" customWidth="1"/>
    <col min="15100" max="15100" width="20.3333333333333" style="58" customWidth="1"/>
    <col min="15101" max="15101" width="11.1083333333333" style="58" customWidth="1"/>
    <col min="15102" max="15102" width="7.66666666666667" style="58" customWidth="1"/>
    <col min="15103" max="15103" width="9.44166666666667" style="58" customWidth="1"/>
    <col min="15104" max="15104" width="9.66666666666667" style="58" customWidth="1"/>
    <col min="15105" max="15105" width="10.2166666666667" style="58" customWidth="1"/>
    <col min="15106" max="15106" width="9.66666666666667" style="58" customWidth="1"/>
    <col min="15107" max="15107" width="10.6666666666667" style="58" customWidth="1"/>
    <col min="15108" max="15108" width="7.33333333333333" style="58" customWidth="1"/>
    <col min="15109" max="15109" width="9.66666666666667" style="58" customWidth="1"/>
    <col min="15110" max="15110" width="12.2166666666667" style="58" customWidth="1"/>
    <col min="15111" max="15114" width="9" style="58" hidden="1" customWidth="1"/>
    <col min="15115" max="15115" width="11.6666666666667" style="58" customWidth="1"/>
    <col min="15116" max="15116" width="9" style="58" hidden="1" customWidth="1"/>
    <col min="15117" max="15117" width="9.44166666666667" style="58" customWidth="1"/>
    <col min="15118" max="15118" width="9" style="58" hidden="1" customWidth="1"/>
    <col min="15119" max="15119" width="10.2166666666667" style="58" customWidth="1"/>
    <col min="15120" max="15120" width="25.4416666666667" style="58" customWidth="1"/>
    <col min="15121" max="15121" width="10.2166666666667" style="58" customWidth="1"/>
    <col min="15122" max="15354" width="9" style="58"/>
    <col min="15355" max="15355" width="4.66666666666667" style="58" customWidth="1"/>
    <col min="15356" max="15356" width="20.3333333333333" style="58" customWidth="1"/>
    <col min="15357" max="15357" width="11.1083333333333" style="58" customWidth="1"/>
    <col min="15358" max="15358" width="7.66666666666667" style="58" customWidth="1"/>
    <col min="15359" max="15359" width="9.44166666666667" style="58" customWidth="1"/>
    <col min="15360" max="15360" width="9.66666666666667" style="58" customWidth="1"/>
    <col min="15361" max="15361" width="10.2166666666667" style="58" customWidth="1"/>
    <col min="15362" max="15362" width="9.66666666666667" style="58" customWidth="1"/>
    <col min="15363" max="15363" width="10.6666666666667" style="58" customWidth="1"/>
    <col min="15364" max="15364" width="7.33333333333333" style="58" customWidth="1"/>
    <col min="15365" max="15365" width="9.66666666666667" style="58" customWidth="1"/>
    <col min="15366" max="15366" width="12.2166666666667" style="58" customWidth="1"/>
    <col min="15367" max="15370" width="9" style="58" hidden="1" customWidth="1"/>
    <col min="15371" max="15371" width="11.6666666666667" style="58" customWidth="1"/>
    <col min="15372" max="15372" width="9" style="58" hidden="1" customWidth="1"/>
    <col min="15373" max="15373" width="9.44166666666667" style="58" customWidth="1"/>
    <col min="15374" max="15374" width="9" style="58" hidden="1" customWidth="1"/>
    <col min="15375" max="15375" width="10.2166666666667" style="58" customWidth="1"/>
    <col min="15376" max="15376" width="25.4416666666667" style="58" customWidth="1"/>
    <col min="15377" max="15377" width="10.2166666666667" style="58" customWidth="1"/>
    <col min="15378" max="15610" width="9" style="58"/>
    <col min="15611" max="15611" width="4.66666666666667" style="58" customWidth="1"/>
    <col min="15612" max="15612" width="20.3333333333333" style="58" customWidth="1"/>
    <col min="15613" max="15613" width="11.1083333333333" style="58" customWidth="1"/>
    <col min="15614" max="15614" width="7.66666666666667" style="58" customWidth="1"/>
    <col min="15615" max="15615" width="9.44166666666667" style="58" customWidth="1"/>
    <col min="15616" max="15616" width="9.66666666666667" style="58" customWidth="1"/>
    <col min="15617" max="15617" width="10.2166666666667" style="58" customWidth="1"/>
    <col min="15618" max="15618" width="9.66666666666667" style="58" customWidth="1"/>
    <col min="15619" max="15619" width="10.6666666666667" style="58" customWidth="1"/>
    <col min="15620" max="15620" width="7.33333333333333" style="58" customWidth="1"/>
    <col min="15621" max="15621" width="9.66666666666667" style="58" customWidth="1"/>
    <col min="15622" max="15622" width="12.2166666666667" style="58" customWidth="1"/>
    <col min="15623" max="15626" width="9" style="58" hidden="1" customWidth="1"/>
    <col min="15627" max="15627" width="11.6666666666667" style="58" customWidth="1"/>
    <col min="15628" max="15628" width="9" style="58" hidden="1" customWidth="1"/>
    <col min="15629" max="15629" width="9.44166666666667" style="58" customWidth="1"/>
    <col min="15630" max="15630" width="9" style="58" hidden="1" customWidth="1"/>
    <col min="15631" max="15631" width="10.2166666666667" style="58" customWidth="1"/>
    <col min="15632" max="15632" width="25.4416666666667" style="58" customWidth="1"/>
    <col min="15633" max="15633" width="10.2166666666667" style="58" customWidth="1"/>
    <col min="15634" max="15866" width="9" style="58"/>
    <col min="15867" max="15867" width="4.66666666666667" style="58" customWidth="1"/>
    <col min="15868" max="15868" width="20.3333333333333" style="58" customWidth="1"/>
    <col min="15869" max="15869" width="11.1083333333333" style="58" customWidth="1"/>
    <col min="15870" max="15870" width="7.66666666666667" style="58" customWidth="1"/>
    <col min="15871" max="15871" width="9.44166666666667" style="58" customWidth="1"/>
    <col min="15872" max="15872" width="9.66666666666667" style="58" customWidth="1"/>
    <col min="15873" max="15873" width="10.2166666666667" style="58" customWidth="1"/>
    <col min="15874" max="15874" width="9.66666666666667" style="58" customWidth="1"/>
    <col min="15875" max="15875" width="10.6666666666667" style="58" customWidth="1"/>
    <col min="15876" max="15876" width="7.33333333333333" style="58" customWidth="1"/>
    <col min="15877" max="15877" width="9.66666666666667" style="58" customWidth="1"/>
    <col min="15878" max="15878" width="12.2166666666667" style="58" customWidth="1"/>
    <col min="15879" max="15882" width="9" style="58" hidden="1" customWidth="1"/>
    <col min="15883" max="15883" width="11.6666666666667" style="58" customWidth="1"/>
    <col min="15884" max="15884" width="9" style="58" hidden="1" customWidth="1"/>
    <col min="15885" max="15885" width="9.44166666666667" style="58" customWidth="1"/>
    <col min="15886" max="15886" width="9" style="58" hidden="1" customWidth="1"/>
    <col min="15887" max="15887" width="10.2166666666667" style="58" customWidth="1"/>
    <col min="15888" max="15888" width="25.4416666666667" style="58" customWidth="1"/>
    <col min="15889" max="15889" width="10.2166666666667" style="58" customWidth="1"/>
    <col min="15890" max="16122" width="9" style="58"/>
    <col min="16123" max="16123" width="4.66666666666667" style="58" customWidth="1"/>
    <col min="16124" max="16124" width="20.3333333333333" style="58" customWidth="1"/>
    <col min="16125" max="16125" width="11.1083333333333" style="58" customWidth="1"/>
    <col min="16126" max="16126" width="7.66666666666667" style="58" customWidth="1"/>
    <col min="16127" max="16127" width="9.44166666666667" style="58" customWidth="1"/>
    <col min="16128" max="16128" width="9.66666666666667" style="58" customWidth="1"/>
    <col min="16129" max="16129" width="10.2166666666667" style="58" customWidth="1"/>
    <col min="16130" max="16130" width="9.66666666666667" style="58" customWidth="1"/>
    <col min="16131" max="16131" width="10.6666666666667" style="58" customWidth="1"/>
    <col min="16132" max="16132" width="7.33333333333333" style="58" customWidth="1"/>
    <col min="16133" max="16133" width="9.66666666666667" style="58" customWidth="1"/>
    <col min="16134" max="16134" width="12.2166666666667" style="58" customWidth="1"/>
    <col min="16135" max="16138" width="9" style="58" hidden="1" customWidth="1"/>
    <col min="16139" max="16139" width="11.6666666666667" style="58" customWidth="1"/>
    <col min="16140" max="16140" width="9" style="58" hidden="1" customWidth="1"/>
    <col min="16141" max="16141" width="9.44166666666667" style="58" customWidth="1"/>
    <col min="16142" max="16142" width="9" style="58" hidden="1" customWidth="1"/>
    <col min="16143" max="16143" width="10.2166666666667" style="58" customWidth="1"/>
    <col min="16144" max="16144" width="25.4416666666667" style="58" customWidth="1"/>
    <col min="16145" max="16145" width="10.2166666666667" style="58" customWidth="1"/>
    <col min="16146" max="16384" width="9" style="58"/>
  </cols>
  <sheetData>
    <row r="1" customHeight="1" spans="1:16">
      <c r="A1" s="116" t="s">
        <v>157</v>
      </c>
      <c r="B1" s="116"/>
      <c r="C1" s="117"/>
      <c r="D1" s="118"/>
      <c r="E1" s="116"/>
      <c r="F1" s="116"/>
      <c r="G1" s="116"/>
      <c r="H1" s="119"/>
      <c r="I1" s="118"/>
      <c r="J1" s="116"/>
      <c r="K1" s="116"/>
      <c r="L1" s="116"/>
      <c r="M1" s="116"/>
      <c r="N1" s="116"/>
      <c r="O1" s="116"/>
      <c r="P1" s="153"/>
    </row>
    <row r="2" customHeight="1" spans="16:16">
      <c r="P2" s="154"/>
    </row>
    <row r="3" s="59" customFormat="1" customHeight="1" spans="1:18">
      <c r="A3" s="73" t="s">
        <v>1</v>
      </c>
      <c r="B3" s="73" t="s">
        <v>2</v>
      </c>
      <c r="C3" s="120" t="s">
        <v>158</v>
      </c>
      <c r="D3" s="121" t="s">
        <v>159</v>
      </c>
      <c r="E3" s="74" t="s">
        <v>160</v>
      </c>
      <c r="F3" s="74" t="s">
        <v>161</v>
      </c>
      <c r="G3" s="76" t="s">
        <v>162</v>
      </c>
      <c r="H3" s="122" t="s">
        <v>163</v>
      </c>
      <c r="I3" s="121" t="s">
        <v>164</v>
      </c>
      <c r="J3" s="73" t="s">
        <v>4</v>
      </c>
      <c r="K3" s="74" t="s">
        <v>165</v>
      </c>
      <c r="L3" s="74"/>
      <c r="M3" s="92" t="s">
        <v>5</v>
      </c>
      <c r="N3" s="92"/>
      <c r="O3" s="92"/>
      <c r="P3" s="73" t="s">
        <v>166</v>
      </c>
      <c r="R3" s="167"/>
    </row>
    <row r="4" s="59" customFormat="1" ht="28.95" customHeight="1" spans="1:18">
      <c r="A4" s="73"/>
      <c r="B4" s="73"/>
      <c r="C4" s="120"/>
      <c r="D4" s="121"/>
      <c r="E4" s="74"/>
      <c r="F4" s="74"/>
      <c r="G4" s="76"/>
      <c r="H4" s="122"/>
      <c r="I4" s="121"/>
      <c r="J4" s="73"/>
      <c r="K4" s="74" t="s">
        <v>6</v>
      </c>
      <c r="L4" s="74" t="s">
        <v>7</v>
      </c>
      <c r="M4" s="74" t="s">
        <v>6</v>
      </c>
      <c r="N4" s="74" t="s">
        <v>7</v>
      </c>
      <c r="O4" s="74" t="s">
        <v>8</v>
      </c>
      <c r="P4" s="73"/>
      <c r="R4" s="167"/>
    </row>
    <row r="5" s="60" customFormat="1" ht="22.5" spans="1:18">
      <c r="A5" s="73" t="s">
        <v>167</v>
      </c>
      <c r="B5" s="123" t="s">
        <v>64</v>
      </c>
      <c r="C5" s="120"/>
      <c r="D5" s="121"/>
      <c r="E5" s="124"/>
      <c r="F5" s="124"/>
      <c r="G5" s="125"/>
      <c r="H5" s="126"/>
      <c r="I5" s="121"/>
      <c r="J5" s="155"/>
      <c r="K5" s="74"/>
      <c r="L5" s="74"/>
      <c r="M5" s="124"/>
      <c r="N5" s="124"/>
      <c r="O5" s="74"/>
      <c r="P5" s="156"/>
      <c r="R5" s="168"/>
    </row>
    <row r="6" s="60" customFormat="1" ht="12" spans="1:18">
      <c r="A6" s="84" t="s">
        <v>168</v>
      </c>
      <c r="B6" s="52" t="s">
        <v>65</v>
      </c>
      <c r="C6" s="127"/>
      <c r="D6" s="128"/>
      <c r="E6" s="88"/>
      <c r="F6" s="88"/>
      <c r="G6" s="129"/>
      <c r="H6" s="130"/>
      <c r="I6" s="128"/>
      <c r="J6" s="87"/>
      <c r="K6" s="23"/>
      <c r="L6" s="23"/>
      <c r="M6" s="23"/>
      <c r="N6" s="23"/>
      <c r="O6" s="23"/>
      <c r="P6" s="79"/>
      <c r="R6" s="168"/>
    </row>
    <row r="7" s="60" customFormat="1" ht="31.05" customHeight="1" spans="1:18">
      <c r="A7" s="131">
        <v>1</v>
      </c>
      <c r="B7" s="47" t="s">
        <v>169</v>
      </c>
      <c r="C7" s="132">
        <v>9916</v>
      </c>
      <c r="D7" s="128">
        <v>330</v>
      </c>
      <c r="E7" s="130">
        <v>148.5</v>
      </c>
      <c r="F7" s="88">
        <v>2289.72</v>
      </c>
      <c r="G7" s="129">
        <v>76</v>
      </c>
      <c r="H7" s="130">
        <v>9829</v>
      </c>
      <c r="I7" s="128">
        <v>327</v>
      </c>
      <c r="J7" s="87" t="s">
        <v>14</v>
      </c>
      <c r="K7" s="132">
        <v>4500</v>
      </c>
      <c r="L7" s="23"/>
      <c r="M7" s="132">
        <f>ROUND(K7*I7/10000,2)/2</f>
        <v>73.575</v>
      </c>
      <c r="N7" s="23">
        <f t="shared" ref="N7:N12" si="0">ROUND(I7*L7/10000,2)</f>
        <v>0</v>
      </c>
      <c r="O7" s="132">
        <f t="shared" ref="O7:O12" si="1">M7+N7</f>
        <v>73.575</v>
      </c>
      <c r="P7" s="79" t="s">
        <v>170</v>
      </c>
      <c r="Q7" s="60" t="s">
        <v>171</v>
      </c>
      <c r="R7" s="168" t="s">
        <v>172</v>
      </c>
    </row>
    <row r="8" s="60" customFormat="1" ht="24" spans="1:18">
      <c r="A8" s="131">
        <v>2</v>
      </c>
      <c r="B8" s="47" t="s">
        <v>173</v>
      </c>
      <c r="C8" s="132">
        <v>9482.19</v>
      </c>
      <c r="D8" s="128">
        <v>316</v>
      </c>
      <c r="E8" s="130">
        <v>142.2</v>
      </c>
      <c r="F8" s="88">
        <v>1987.99</v>
      </c>
      <c r="G8" s="129">
        <v>66</v>
      </c>
      <c r="H8" s="130">
        <f>C8</f>
        <v>9482.19</v>
      </c>
      <c r="I8" s="128">
        <f>D8</f>
        <v>316</v>
      </c>
      <c r="J8" s="87" t="s">
        <v>14</v>
      </c>
      <c r="K8" s="132">
        <v>4500</v>
      </c>
      <c r="L8" s="23"/>
      <c r="M8" s="132">
        <f>ROUND(K8*I8/10000,2)/2</f>
        <v>71.1</v>
      </c>
      <c r="N8" s="23">
        <f t="shared" si="0"/>
        <v>0</v>
      </c>
      <c r="O8" s="132">
        <f t="shared" si="1"/>
        <v>71.1</v>
      </c>
      <c r="P8" s="79" t="s">
        <v>170</v>
      </c>
      <c r="Q8" s="60" t="s">
        <v>171</v>
      </c>
      <c r="R8" s="168"/>
    </row>
    <row r="9" s="109" customFormat="1" ht="28.95" customHeight="1" spans="1:18">
      <c r="A9" s="131">
        <v>3</v>
      </c>
      <c r="B9" s="47" t="s">
        <v>174</v>
      </c>
      <c r="C9" s="132">
        <v>2418</v>
      </c>
      <c r="D9" s="128">
        <v>80</v>
      </c>
      <c r="E9" s="130">
        <v>36</v>
      </c>
      <c r="F9" s="88">
        <v>2794.95</v>
      </c>
      <c r="G9" s="129">
        <v>82</v>
      </c>
      <c r="H9" s="130">
        <f>C9</f>
        <v>2418</v>
      </c>
      <c r="I9" s="128">
        <v>80</v>
      </c>
      <c r="J9" s="87" t="s">
        <v>14</v>
      </c>
      <c r="K9" s="132">
        <v>4500</v>
      </c>
      <c r="L9" s="23"/>
      <c r="M9" s="132">
        <f>ROUND(K9*I9/10000,2)/2</f>
        <v>18</v>
      </c>
      <c r="N9" s="23">
        <f t="shared" si="0"/>
        <v>0</v>
      </c>
      <c r="O9" s="132">
        <f t="shared" si="1"/>
        <v>18</v>
      </c>
      <c r="P9" s="79" t="s">
        <v>170</v>
      </c>
      <c r="Q9" s="60" t="s">
        <v>171</v>
      </c>
      <c r="R9" s="168" t="s">
        <v>175</v>
      </c>
    </row>
    <row r="10" s="60" customFormat="1" ht="19.95" customHeight="1" spans="1:18">
      <c r="A10" s="131">
        <v>4</v>
      </c>
      <c r="B10" s="47" t="s">
        <v>32</v>
      </c>
      <c r="C10" s="132">
        <v>9216.73</v>
      </c>
      <c r="D10" s="128">
        <v>307</v>
      </c>
      <c r="E10" s="130">
        <v>138.15</v>
      </c>
      <c r="F10" s="88">
        <v>15438.56</v>
      </c>
      <c r="G10" s="129">
        <v>514</v>
      </c>
      <c r="H10" s="130">
        <f>C10</f>
        <v>9216.73</v>
      </c>
      <c r="I10" s="128">
        <v>307</v>
      </c>
      <c r="J10" s="87" t="s">
        <v>14</v>
      </c>
      <c r="K10" s="132">
        <v>4500</v>
      </c>
      <c r="L10" s="23"/>
      <c r="M10" s="132">
        <f>ROUND(K10*I10/10000,2)</f>
        <v>138.15</v>
      </c>
      <c r="N10" s="23">
        <f t="shared" si="0"/>
        <v>0</v>
      </c>
      <c r="O10" s="132">
        <f t="shared" si="1"/>
        <v>138.15</v>
      </c>
      <c r="P10" s="79"/>
      <c r="Q10" s="60" t="s">
        <v>171</v>
      </c>
      <c r="R10" s="168"/>
    </row>
    <row r="11" s="60" customFormat="1" ht="45" spans="1:18">
      <c r="A11" s="131">
        <v>5</v>
      </c>
      <c r="B11" s="47" t="s">
        <v>23</v>
      </c>
      <c r="C11" s="132">
        <v>3360</v>
      </c>
      <c r="D11" s="128">
        <v>112</v>
      </c>
      <c r="E11" s="130">
        <v>50.4</v>
      </c>
      <c r="F11" s="88">
        <v>307.46</v>
      </c>
      <c r="G11" s="129">
        <v>10</v>
      </c>
      <c r="H11" s="130">
        <v>3360</v>
      </c>
      <c r="I11" s="128">
        <v>112</v>
      </c>
      <c r="J11" s="87" t="s">
        <v>14</v>
      </c>
      <c r="K11" s="132">
        <v>4500</v>
      </c>
      <c r="L11" s="132"/>
      <c r="M11" s="132">
        <f>ROUND(K11*I11/10000,2)</f>
        <v>50.4</v>
      </c>
      <c r="N11" s="23">
        <f t="shared" si="0"/>
        <v>0</v>
      </c>
      <c r="O11" s="132">
        <f t="shared" si="1"/>
        <v>50.4</v>
      </c>
      <c r="P11" s="157" t="s">
        <v>176</v>
      </c>
      <c r="R11" s="168"/>
    </row>
    <row r="12" s="60" customFormat="1" ht="19.95" customHeight="1" spans="1:18">
      <c r="A12" s="131">
        <v>6</v>
      </c>
      <c r="B12" s="47" t="s">
        <v>19</v>
      </c>
      <c r="C12" s="132">
        <v>2110.96</v>
      </c>
      <c r="D12" s="128">
        <v>70</v>
      </c>
      <c r="E12" s="130">
        <v>31.5</v>
      </c>
      <c r="F12" s="88">
        <v>5457.54</v>
      </c>
      <c r="G12" s="129">
        <v>166</v>
      </c>
      <c r="H12" s="130">
        <v>2110.96</v>
      </c>
      <c r="I12" s="128">
        <v>70</v>
      </c>
      <c r="J12" s="87" t="s">
        <v>14</v>
      </c>
      <c r="K12" s="132">
        <v>4500</v>
      </c>
      <c r="L12" s="132"/>
      <c r="M12" s="132">
        <f>ROUND(K12*I12/10000,2)</f>
        <v>31.5</v>
      </c>
      <c r="N12" s="23">
        <f t="shared" si="0"/>
        <v>0</v>
      </c>
      <c r="O12" s="132">
        <f t="shared" si="1"/>
        <v>31.5</v>
      </c>
      <c r="P12" s="79"/>
      <c r="Q12" s="169"/>
      <c r="R12" s="168"/>
    </row>
    <row r="13" s="60" customFormat="1" ht="19.95" customHeight="1" spans="1:18">
      <c r="A13" s="131">
        <v>7</v>
      </c>
      <c r="B13" s="47" t="s">
        <v>25</v>
      </c>
      <c r="C13" s="132">
        <v>1736</v>
      </c>
      <c r="D13" s="128">
        <v>57</v>
      </c>
      <c r="E13" s="130">
        <v>25.65</v>
      </c>
      <c r="F13" s="133"/>
      <c r="G13" s="133"/>
      <c r="H13" s="130">
        <v>1736</v>
      </c>
      <c r="I13" s="128">
        <v>57</v>
      </c>
      <c r="J13" s="87" t="s">
        <v>14</v>
      </c>
      <c r="K13" s="132">
        <v>4500</v>
      </c>
      <c r="L13" s="132"/>
      <c r="M13" s="132">
        <f>ROUND(K13*I13/10000,2)</f>
        <v>25.65</v>
      </c>
      <c r="N13" s="23">
        <f t="shared" ref="N13:N23" si="2">ROUND(I13*L13/10000,2)</f>
        <v>0</v>
      </c>
      <c r="O13" s="132">
        <f t="shared" ref="O13:O23" si="3">M13+N13</f>
        <v>25.65</v>
      </c>
      <c r="P13" s="79"/>
      <c r="Q13" s="169"/>
      <c r="R13" s="168"/>
    </row>
    <row r="14" s="60" customFormat="1" ht="19.95" customHeight="1" spans="1:18">
      <c r="A14" s="131">
        <v>8</v>
      </c>
      <c r="B14" s="47" t="s">
        <v>96</v>
      </c>
      <c r="C14" s="132">
        <v>2794.95</v>
      </c>
      <c r="D14" s="128">
        <v>82</v>
      </c>
      <c r="E14" s="130">
        <v>6.56</v>
      </c>
      <c r="F14" s="133"/>
      <c r="G14" s="133"/>
      <c r="H14" s="130">
        <f>C14</f>
        <v>2794.95</v>
      </c>
      <c r="I14" s="128">
        <v>82</v>
      </c>
      <c r="J14" s="87" t="s">
        <v>21</v>
      </c>
      <c r="K14" s="132"/>
      <c r="L14" s="132">
        <f>4000*0.2</f>
        <v>800</v>
      </c>
      <c r="M14" s="23">
        <f t="shared" ref="M14:M19" si="4">ROUND(K14*I14/10000,2)</f>
        <v>0</v>
      </c>
      <c r="N14" s="132">
        <f t="shared" si="2"/>
        <v>6.56</v>
      </c>
      <c r="O14" s="132">
        <f t="shared" si="3"/>
        <v>6.56</v>
      </c>
      <c r="P14" s="44" t="s">
        <v>177</v>
      </c>
      <c r="Q14" s="170" t="s">
        <v>171</v>
      </c>
      <c r="R14" s="168"/>
    </row>
    <row r="15" s="60" customFormat="1" ht="19.95" customHeight="1" spans="1:18">
      <c r="A15" s="131">
        <v>9</v>
      </c>
      <c r="B15" s="47" t="s">
        <v>12</v>
      </c>
      <c r="C15" s="132">
        <v>1197</v>
      </c>
      <c r="D15" s="128">
        <v>39</v>
      </c>
      <c r="E15" s="130">
        <v>3.12</v>
      </c>
      <c r="F15" s="133"/>
      <c r="G15" s="133"/>
      <c r="H15" s="130">
        <f>C15</f>
        <v>1197</v>
      </c>
      <c r="I15" s="128">
        <v>39</v>
      </c>
      <c r="J15" s="87" t="s">
        <v>21</v>
      </c>
      <c r="K15" s="132"/>
      <c r="L15" s="132">
        <f>4000*0.2</f>
        <v>800</v>
      </c>
      <c r="M15" s="23">
        <f t="shared" si="4"/>
        <v>0</v>
      </c>
      <c r="N15" s="132">
        <f t="shared" si="2"/>
        <v>3.12</v>
      </c>
      <c r="O15" s="132">
        <f t="shared" si="3"/>
        <v>3.12</v>
      </c>
      <c r="P15" s="44" t="s">
        <v>178</v>
      </c>
      <c r="Q15" s="171" t="s">
        <v>171</v>
      </c>
      <c r="R15" s="168"/>
    </row>
    <row r="16" s="60" customFormat="1" ht="19.95" customHeight="1" spans="1:18">
      <c r="A16" s="131">
        <v>10</v>
      </c>
      <c r="B16" s="47" t="s">
        <v>99</v>
      </c>
      <c r="C16" s="132">
        <v>1055.38</v>
      </c>
      <c r="D16" s="128">
        <v>35</v>
      </c>
      <c r="E16" s="130">
        <v>2.8</v>
      </c>
      <c r="F16" s="133"/>
      <c r="G16" s="133"/>
      <c r="H16" s="130">
        <v>1003</v>
      </c>
      <c r="I16" s="128">
        <v>33</v>
      </c>
      <c r="J16" s="87" t="s">
        <v>21</v>
      </c>
      <c r="K16" s="132"/>
      <c r="L16" s="132">
        <v>800</v>
      </c>
      <c r="M16" s="23">
        <f t="shared" si="4"/>
        <v>0</v>
      </c>
      <c r="N16" s="132">
        <f t="shared" si="2"/>
        <v>2.64</v>
      </c>
      <c r="O16" s="132">
        <f t="shared" si="3"/>
        <v>2.64</v>
      </c>
      <c r="P16" s="44" t="s">
        <v>178</v>
      </c>
      <c r="Q16" s="172" t="s">
        <v>171</v>
      </c>
      <c r="R16" s="168"/>
    </row>
    <row r="17" s="60" customFormat="1" ht="67.5" spans="1:18">
      <c r="A17" s="131">
        <v>11</v>
      </c>
      <c r="B17" s="47" t="s">
        <v>26</v>
      </c>
      <c r="C17" s="132">
        <f>1957+1614.49</f>
        <v>3571.49</v>
      </c>
      <c r="D17" s="128">
        <v>116</v>
      </c>
      <c r="E17" s="130">
        <v>9.28</v>
      </c>
      <c r="F17" s="133"/>
      <c r="G17" s="133"/>
      <c r="H17" s="130">
        <f>C17</f>
        <v>3571.49</v>
      </c>
      <c r="I17" s="128">
        <v>116</v>
      </c>
      <c r="J17" s="87" t="s">
        <v>21</v>
      </c>
      <c r="K17" s="132"/>
      <c r="L17" s="132">
        <v>800</v>
      </c>
      <c r="M17" s="132">
        <f t="shared" si="4"/>
        <v>0</v>
      </c>
      <c r="N17" s="132">
        <f t="shared" si="2"/>
        <v>9.28</v>
      </c>
      <c r="O17" s="132">
        <f t="shared" si="3"/>
        <v>9.28</v>
      </c>
      <c r="P17" s="44" t="s">
        <v>179</v>
      </c>
      <c r="Q17" s="60" t="s">
        <v>171</v>
      </c>
      <c r="R17" s="168"/>
    </row>
    <row r="18" s="60" customFormat="1" ht="33.75" spans="1:18">
      <c r="A18" s="131">
        <v>12</v>
      </c>
      <c r="B18" s="47" t="s">
        <v>103</v>
      </c>
      <c r="C18" s="132">
        <v>1631.88</v>
      </c>
      <c r="D18" s="134">
        <v>54</v>
      </c>
      <c r="E18" s="130">
        <v>4.32</v>
      </c>
      <c r="F18" s="133"/>
      <c r="G18" s="133"/>
      <c r="H18" s="130">
        <f>C18</f>
        <v>1631.88</v>
      </c>
      <c r="I18" s="128">
        <v>54</v>
      </c>
      <c r="J18" s="87" t="s">
        <v>21</v>
      </c>
      <c r="K18" s="132"/>
      <c r="L18" s="132">
        <v>800</v>
      </c>
      <c r="M18" s="132">
        <f t="shared" si="4"/>
        <v>0</v>
      </c>
      <c r="N18" s="132">
        <f t="shared" si="2"/>
        <v>4.32</v>
      </c>
      <c r="O18" s="132">
        <f t="shared" si="3"/>
        <v>4.32</v>
      </c>
      <c r="P18" s="44" t="s">
        <v>180</v>
      </c>
      <c r="Q18" s="60" t="s">
        <v>171</v>
      </c>
      <c r="R18" s="168"/>
    </row>
    <row r="19" s="60" customFormat="1" ht="16.05" customHeight="1" spans="1:18">
      <c r="A19" s="131">
        <v>13</v>
      </c>
      <c r="B19" s="47" t="s">
        <v>76</v>
      </c>
      <c r="C19" s="132">
        <v>972</v>
      </c>
      <c r="D19" s="128">
        <v>32</v>
      </c>
      <c r="E19" s="130">
        <v>16.96</v>
      </c>
      <c r="F19" s="88"/>
      <c r="G19" s="129"/>
      <c r="H19" s="130">
        <v>972</v>
      </c>
      <c r="I19" s="139">
        <v>32</v>
      </c>
      <c r="J19" s="87" t="s">
        <v>4</v>
      </c>
      <c r="K19" s="132">
        <v>4500</v>
      </c>
      <c r="L19" s="132">
        <v>800</v>
      </c>
      <c r="M19" s="132">
        <f t="shared" si="4"/>
        <v>14.4</v>
      </c>
      <c r="N19" s="132">
        <f t="shared" si="2"/>
        <v>2.56</v>
      </c>
      <c r="O19" s="132">
        <f t="shared" si="3"/>
        <v>16.96</v>
      </c>
      <c r="P19" s="158"/>
      <c r="R19" s="168"/>
    </row>
    <row r="20" s="60" customFormat="1" ht="24" spans="1:18">
      <c r="A20" s="131">
        <v>14</v>
      </c>
      <c r="B20" s="47" t="s">
        <v>70</v>
      </c>
      <c r="C20" s="132">
        <v>3345.6</v>
      </c>
      <c r="D20" s="128">
        <v>110</v>
      </c>
      <c r="E20" s="130">
        <v>24.75</v>
      </c>
      <c r="F20" s="88"/>
      <c r="G20" s="129"/>
      <c r="H20" s="130">
        <v>3345.6</v>
      </c>
      <c r="I20" s="139">
        <v>110</v>
      </c>
      <c r="J20" s="87" t="s">
        <v>93</v>
      </c>
      <c r="K20" s="132">
        <v>4500</v>
      </c>
      <c r="L20" s="132"/>
      <c r="M20" s="132">
        <f>ROUND(K20*I20/10000,2)/2</f>
        <v>24.75</v>
      </c>
      <c r="N20" s="23">
        <f t="shared" si="2"/>
        <v>0</v>
      </c>
      <c r="O20" s="132">
        <f t="shared" si="3"/>
        <v>24.75</v>
      </c>
      <c r="P20" s="79" t="s">
        <v>170</v>
      </c>
      <c r="Q20" s="60" t="s">
        <v>171</v>
      </c>
      <c r="R20" s="168"/>
    </row>
    <row r="21" s="60" customFormat="1" ht="19.95" customHeight="1" spans="1:18">
      <c r="A21" s="131">
        <v>15</v>
      </c>
      <c r="B21" s="47" t="s">
        <v>55</v>
      </c>
      <c r="C21" s="132">
        <v>1402.7</v>
      </c>
      <c r="D21" s="128">
        <v>33</v>
      </c>
      <c r="E21" s="130">
        <f>14.85+13.2</f>
        <v>28.05</v>
      </c>
      <c r="F21" s="88"/>
      <c r="G21" s="129"/>
      <c r="H21" s="130">
        <v>1402</v>
      </c>
      <c r="I21" s="139">
        <v>33</v>
      </c>
      <c r="J21" s="87" t="s">
        <v>4</v>
      </c>
      <c r="K21" s="132">
        <v>4500</v>
      </c>
      <c r="L21" s="132">
        <f>4000*0.4</f>
        <v>1600</v>
      </c>
      <c r="M21" s="132">
        <f>ROUND(K21*I21/10000,2)</f>
        <v>14.85</v>
      </c>
      <c r="N21" s="132">
        <f t="shared" si="2"/>
        <v>5.28</v>
      </c>
      <c r="O21" s="132">
        <f t="shared" si="3"/>
        <v>20.13</v>
      </c>
      <c r="P21" s="157"/>
      <c r="R21" s="168"/>
    </row>
    <row r="22" s="60" customFormat="1" ht="33.75" spans="1:18">
      <c r="A22" s="131">
        <v>16</v>
      </c>
      <c r="B22" s="47" t="s">
        <v>110</v>
      </c>
      <c r="C22" s="132">
        <v>8620</v>
      </c>
      <c r="D22" s="128">
        <v>287</v>
      </c>
      <c r="E22" s="130">
        <f>15.75+114.8</f>
        <v>130.55</v>
      </c>
      <c r="F22" s="88"/>
      <c r="G22" s="129"/>
      <c r="H22" s="130">
        <v>8570.51</v>
      </c>
      <c r="I22" s="139">
        <v>285</v>
      </c>
      <c r="J22" s="87" t="s">
        <v>4</v>
      </c>
      <c r="K22" s="132">
        <v>4500</v>
      </c>
      <c r="L22" s="132">
        <v>800</v>
      </c>
      <c r="M22" s="132">
        <f>ROUND(K22*I22/10000,2)-114.3</f>
        <v>13.95</v>
      </c>
      <c r="N22" s="132">
        <f t="shared" si="2"/>
        <v>22.8</v>
      </c>
      <c r="O22" s="132">
        <f t="shared" si="3"/>
        <v>36.75</v>
      </c>
      <c r="P22" s="157" t="s">
        <v>181</v>
      </c>
      <c r="R22" s="168"/>
    </row>
    <row r="23" s="60" customFormat="1" ht="33.75" spans="1:18">
      <c r="A23" s="131">
        <v>17</v>
      </c>
      <c r="B23" s="47" t="s">
        <v>15</v>
      </c>
      <c r="C23" s="132">
        <v>1440</v>
      </c>
      <c r="D23" s="128">
        <v>48</v>
      </c>
      <c r="E23" s="130">
        <v>21.6</v>
      </c>
      <c r="F23" s="133">
        <f>SUM(F11:F12)</f>
        <v>5765</v>
      </c>
      <c r="G23" s="133">
        <f>SUM(G11:G12)</f>
        <v>176</v>
      </c>
      <c r="H23" s="130"/>
      <c r="I23" s="128"/>
      <c r="J23" s="87" t="s">
        <v>14</v>
      </c>
      <c r="K23" s="132">
        <v>4500</v>
      </c>
      <c r="L23" s="132"/>
      <c r="M23" s="132"/>
      <c r="N23" s="23">
        <f t="shared" si="2"/>
        <v>0</v>
      </c>
      <c r="O23" s="23">
        <f t="shared" si="3"/>
        <v>0</v>
      </c>
      <c r="P23" s="157" t="s">
        <v>182</v>
      </c>
      <c r="Q23" s="173"/>
      <c r="R23" s="168"/>
    </row>
    <row r="24" s="60" customFormat="1" ht="22.5" spans="1:18">
      <c r="A24" s="131">
        <v>18</v>
      </c>
      <c r="B24" s="47" t="s">
        <v>28</v>
      </c>
      <c r="C24" s="132">
        <v>5474.42</v>
      </c>
      <c r="D24" s="128">
        <v>182</v>
      </c>
      <c r="E24" s="130">
        <f>81.9+81.9</f>
        <v>163.8</v>
      </c>
      <c r="F24" s="88"/>
      <c r="G24" s="129"/>
      <c r="H24" s="130"/>
      <c r="I24" s="139"/>
      <c r="J24" s="87" t="s">
        <v>4</v>
      </c>
      <c r="K24" s="132">
        <v>4500</v>
      </c>
      <c r="L24" s="132">
        <v>800</v>
      </c>
      <c r="M24" s="132"/>
      <c r="N24" s="132"/>
      <c r="O24" s="132"/>
      <c r="P24" s="157" t="s">
        <v>183</v>
      </c>
      <c r="R24" s="168"/>
    </row>
    <row r="25" s="110" customFormat="1" ht="24" spans="1:18">
      <c r="A25" s="131"/>
      <c r="B25" s="52" t="s">
        <v>72</v>
      </c>
      <c r="C25" s="135">
        <f>SUM(C7:C24)</f>
        <v>69745.3</v>
      </c>
      <c r="D25" s="136">
        <f t="shared" ref="D25:J25" si="5">SUM(D7:D24)</f>
        <v>2290</v>
      </c>
      <c r="E25" s="85">
        <f t="shared" si="5"/>
        <v>984.19</v>
      </c>
      <c r="F25" s="85">
        <f t="shared" si="5"/>
        <v>34041.22</v>
      </c>
      <c r="G25" s="85">
        <f t="shared" si="5"/>
        <v>1090</v>
      </c>
      <c r="H25" s="137">
        <f t="shared" si="5"/>
        <v>62641.31</v>
      </c>
      <c r="I25" s="136">
        <f t="shared" si="5"/>
        <v>2053</v>
      </c>
      <c r="J25" s="82">
        <f t="shared" si="5"/>
        <v>0</v>
      </c>
      <c r="K25" s="159"/>
      <c r="L25" s="82"/>
      <c r="M25" s="82">
        <f>SUM(M7:M24)</f>
        <v>476.325</v>
      </c>
      <c r="N25" s="82">
        <f>SUM(N7:N24)</f>
        <v>56.56</v>
      </c>
      <c r="O25" s="82">
        <f>SUM(O7:O24)</f>
        <v>532.885</v>
      </c>
      <c r="P25" s="52"/>
      <c r="R25" s="174"/>
    </row>
    <row r="26" ht="14.25" spans="1:17">
      <c r="A26" s="84" t="s">
        <v>143</v>
      </c>
      <c r="B26" s="52" t="s">
        <v>73</v>
      </c>
      <c r="C26" s="138"/>
      <c r="D26" s="121"/>
      <c r="E26" s="124"/>
      <c r="F26" s="124"/>
      <c r="G26" s="125"/>
      <c r="H26" s="126"/>
      <c r="I26" s="121"/>
      <c r="J26" s="155"/>
      <c r="K26" s="160"/>
      <c r="L26" s="23"/>
      <c r="M26" s="23">
        <f>ROUND(K26*I26/10000,2)</f>
        <v>0</v>
      </c>
      <c r="N26" s="23">
        <f>ROUND(I26*L26/10000,2)</f>
        <v>0</v>
      </c>
      <c r="O26" s="23">
        <f>M26+N26</f>
        <v>0</v>
      </c>
      <c r="P26" s="156"/>
      <c r="Q26" s="171"/>
    </row>
    <row r="27" s="111" customFormat="1" ht="19.95" customHeight="1" spans="1:18">
      <c r="A27" s="131">
        <v>19</v>
      </c>
      <c r="B27" s="47" t="s">
        <v>184</v>
      </c>
      <c r="C27" s="132">
        <v>998</v>
      </c>
      <c r="D27" s="139">
        <v>33</v>
      </c>
      <c r="E27" s="130">
        <f>6.6+6.6</f>
        <v>13.2</v>
      </c>
      <c r="F27" s="140"/>
      <c r="G27" s="141"/>
      <c r="H27" s="130">
        <v>998</v>
      </c>
      <c r="I27" s="139">
        <v>33</v>
      </c>
      <c r="J27" s="87" t="s">
        <v>4</v>
      </c>
      <c r="K27" s="132">
        <f>K37</f>
        <v>2000</v>
      </c>
      <c r="L27" s="132">
        <v>400</v>
      </c>
      <c r="M27" s="132">
        <f>ROUND(K27*I27/10000,2)</f>
        <v>6.6</v>
      </c>
      <c r="N27" s="132">
        <f>ROUND(I27*L27/10000,2)</f>
        <v>1.32</v>
      </c>
      <c r="O27" s="132">
        <f>M27+N27</f>
        <v>7.92</v>
      </c>
      <c r="P27" s="156"/>
      <c r="Q27" s="171"/>
      <c r="R27" s="175"/>
    </row>
    <row r="28" s="111" customFormat="1" ht="19.95" customHeight="1" spans="1:18">
      <c r="A28" s="131">
        <v>20</v>
      </c>
      <c r="B28" s="47" t="s">
        <v>185</v>
      </c>
      <c r="C28" s="132">
        <v>1185</v>
      </c>
      <c r="D28" s="139">
        <v>31</v>
      </c>
      <c r="E28" s="130">
        <v>10.075</v>
      </c>
      <c r="F28" s="140"/>
      <c r="G28" s="141"/>
      <c r="H28" s="130">
        <f>1120-200</f>
        <v>920</v>
      </c>
      <c r="I28" s="139">
        <v>30</v>
      </c>
      <c r="J28" s="87" t="s">
        <v>4</v>
      </c>
      <c r="K28" s="132">
        <v>2000</v>
      </c>
      <c r="L28" s="132">
        <v>800</v>
      </c>
      <c r="M28" s="132">
        <f>ROUND(K28*I28/10000,2)</f>
        <v>6</v>
      </c>
      <c r="N28" s="132">
        <f>ROUND(I28*L28/10000,2)</f>
        <v>2.4</v>
      </c>
      <c r="O28" s="132">
        <f>M28+N28</f>
        <v>8.4</v>
      </c>
      <c r="P28" s="156"/>
      <c r="Q28" s="171"/>
      <c r="R28" s="175"/>
    </row>
    <row r="29" s="111" customFormat="1" ht="19.95" customHeight="1" spans="1:18">
      <c r="A29" s="131">
        <v>21</v>
      </c>
      <c r="B29" s="47" t="s">
        <v>53</v>
      </c>
      <c r="C29" s="132">
        <v>2850</v>
      </c>
      <c r="D29" s="139">
        <v>95</v>
      </c>
      <c r="E29" s="130">
        <f>19+9.5</f>
        <v>28.5</v>
      </c>
      <c r="F29" s="140"/>
      <c r="G29" s="141"/>
      <c r="H29" s="130">
        <v>2850</v>
      </c>
      <c r="I29" s="139">
        <v>95</v>
      </c>
      <c r="J29" s="87" t="s">
        <v>4</v>
      </c>
      <c r="K29" s="132">
        <v>2000</v>
      </c>
      <c r="L29" s="132">
        <v>800</v>
      </c>
      <c r="M29" s="132">
        <f>ROUND(K29*I29/10000,2)</f>
        <v>19</v>
      </c>
      <c r="N29" s="132">
        <f>ROUND(I29*L29/10000,2)</f>
        <v>7.6</v>
      </c>
      <c r="O29" s="132">
        <f>M29+N29</f>
        <v>26.6</v>
      </c>
      <c r="P29" s="156"/>
      <c r="Q29" s="171"/>
      <c r="R29" s="175"/>
    </row>
    <row r="30" s="111" customFormat="1" ht="19.95" customHeight="1" spans="1:18">
      <c r="A30" s="131">
        <v>22</v>
      </c>
      <c r="B30" s="47" t="s">
        <v>186</v>
      </c>
      <c r="C30" s="132">
        <v>2090</v>
      </c>
      <c r="D30" s="139">
        <v>69</v>
      </c>
      <c r="E30" s="130">
        <f>13.8+17.25</f>
        <v>31.05</v>
      </c>
      <c r="F30" s="140"/>
      <c r="G30" s="141"/>
      <c r="H30" s="130">
        <v>2090</v>
      </c>
      <c r="I30" s="139">
        <v>69</v>
      </c>
      <c r="J30" s="87" t="s">
        <v>4</v>
      </c>
      <c r="K30" s="132">
        <v>2000</v>
      </c>
      <c r="L30" s="132">
        <v>800</v>
      </c>
      <c r="M30" s="132">
        <f>ROUND(K30*I30/10000,2)</f>
        <v>13.8</v>
      </c>
      <c r="N30" s="132">
        <f>ROUND(I30*L30/10000,2)</f>
        <v>5.52</v>
      </c>
      <c r="O30" s="132">
        <f>M30+N30</f>
        <v>19.32</v>
      </c>
      <c r="P30" s="156"/>
      <c r="Q30" s="171"/>
      <c r="R30" s="175"/>
    </row>
    <row r="31" s="111" customFormat="1" ht="19.95" customHeight="1" spans="1:18">
      <c r="A31" s="131">
        <v>23</v>
      </c>
      <c r="B31" s="47" t="s">
        <v>187</v>
      </c>
      <c r="C31" s="132">
        <v>668.71</v>
      </c>
      <c r="D31" s="139">
        <v>60</v>
      </c>
      <c r="E31" s="130">
        <v>20</v>
      </c>
      <c r="F31" s="140"/>
      <c r="G31" s="141"/>
      <c r="H31" s="130">
        <v>634.57</v>
      </c>
      <c r="I31" s="139">
        <v>21</v>
      </c>
      <c r="J31" s="161" t="s">
        <v>4</v>
      </c>
      <c r="K31" s="132">
        <v>2000</v>
      </c>
      <c r="L31" s="132">
        <v>800</v>
      </c>
      <c r="M31" s="132">
        <f t="shared" ref="M31:M35" si="6">ROUND(K31*I31/10000,2)</f>
        <v>4.2</v>
      </c>
      <c r="N31" s="132">
        <f t="shared" ref="N31:N35" si="7">ROUND(I31*L31/10000,2)</f>
        <v>1.68</v>
      </c>
      <c r="O31" s="132">
        <f t="shared" ref="O31:O36" si="8">M31+N31</f>
        <v>5.88</v>
      </c>
      <c r="P31" s="156"/>
      <c r="Q31" s="171"/>
      <c r="R31" s="175"/>
    </row>
    <row r="32" s="111" customFormat="1" ht="19.95" customHeight="1" spans="1:18">
      <c r="A32" s="131">
        <v>24</v>
      </c>
      <c r="B32" s="47" t="s">
        <v>188</v>
      </c>
      <c r="C32" s="132">
        <v>2890.28</v>
      </c>
      <c r="D32" s="128">
        <v>150</v>
      </c>
      <c r="E32" s="130">
        <f>(D32*K32+D32*L32)/10000</f>
        <v>42</v>
      </c>
      <c r="F32" s="88"/>
      <c r="G32" s="129"/>
      <c r="H32" s="130">
        <v>2890.28</v>
      </c>
      <c r="I32" s="139">
        <v>96</v>
      </c>
      <c r="J32" s="161" t="s">
        <v>4</v>
      </c>
      <c r="K32" s="132">
        <v>2000</v>
      </c>
      <c r="L32" s="132">
        <v>800</v>
      </c>
      <c r="M32" s="132">
        <f t="shared" si="6"/>
        <v>19.2</v>
      </c>
      <c r="N32" s="132">
        <f t="shared" si="7"/>
        <v>7.68</v>
      </c>
      <c r="O32" s="132">
        <f t="shared" si="8"/>
        <v>26.88</v>
      </c>
      <c r="P32" s="79"/>
      <c r="Q32" s="171" t="s">
        <v>171</v>
      </c>
      <c r="R32" s="175"/>
    </row>
    <row r="33" s="111" customFormat="1" ht="24" spans="1:18">
      <c r="A33" s="131">
        <v>25</v>
      </c>
      <c r="B33" s="47" t="s">
        <v>189</v>
      </c>
      <c r="C33" s="132">
        <v>2944</v>
      </c>
      <c r="D33" s="139">
        <v>120</v>
      </c>
      <c r="E33" s="130">
        <f>(D33*K33+L33*D33)/10000</f>
        <v>33.6</v>
      </c>
      <c r="F33" s="140"/>
      <c r="G33" s="141"/>
      <c r="H33" s="130">
        <f>C33</f>
        <v>2944</v>
      </c>
      <c r="I33" s="139">
        <v>98</v>
      </c>
      <c r="J33" s="161" t="s">
        <v>4</v>
      </c>
      <c r="K33" s="132">
        <v>2000</v>
      </c>
      <c r="L33" s="132">
        <v>800</v>
      </c>
      <c r="M33" s="132">
        <f t="shared" si="6"/>
        <v>19.6</v>
      </c>
      <c r="N33" s="132">
        <f t="shared" si="7"/>
        <v>7.84</v>
      </c>
      <c r="O33" s="132">
        <f t="shared" si="8"/>
        <v>27.44</v>
      </c>
      <c r="P33" s="156"/>
      <c r="Q33" s="171" t="s">
        <v>171</v>
      </c>
      <c r="R33" s="175"/>
    </row>
    <row r="34" s="60" customFormat="1" customHeight="1" spans="1:18">
      <c r="A34" s="131">
        <v>26</v>
      </c>
      <c r="B34" s="47" t="s">
        <v>190</v>
      </c>
      <c r="C34" s="132">
        <v>998</v>
      </c>
      <c r="D34" s="128">
        <v>33</v>
      </c>
      <c r="E34" s="130">
        <f>7.425+6.6</f>
        <v>14.025</v>
      </c>
      <c r="F34" s="88">
        <v>6018</v>
      </c>
      <c r="G34" s="129">
        <v>200</v>
      </c>
      <c r="H34" s="130">
        <v>998</v>
      </c>
      <c r="I34" s="128">
        <v>33</v>
      </c>
      <c r="J34" s="87" t="s">
        <v>4</v>
      </c>
      <c r="K34" s="132">
        <v>2000</v>
      </c>
      <c r="L34" s="132">
        <v>800</v>
      </c>
      <c r="M34" s="132">
        <f t="shared" si="6"/>
        <v>6.6</v>
      </c>
      <c r="N34" s="132">
        <f t="shared" si="7"/>
        <v>2.64</v>
      </c>
      <c r="O34" s="132">
        <f t="shared" si="8"/>
        <v>9.24</v>
      </c>
      <c r="P34" s="157" t="s">
        <v>191</v>
      </c>
      <c r="Q34" s="170"/>
      <c r="R34" s="168"/>
    </row>
    <row r="35" s="60" customFormat="1" ht="36" spans="1:18">
      <c r="A35" s="131">
        <v>27</v>
      </c>
      <c r="B35" s="47" t="s">
        <v>52</v>
      </c>
      <c r="C35" s="132">
        <v>5763</v>
      </c>
      <c r="D35" s="139">
        <v>192</v>
      </c>
      <c r="E35" s="130">
        <f>38.4*2</f>
        <v>76.8</v>
      </c>
      <c r="F35" s="88"/>
      <c r="G35" s="129"/>
      <c r="H35" s="130">
        <v>5763</v>
      </c>
      <c r="I35" s="139">
        <v>192</v>
      </c>
      <c r="J35" s="87" t="s">
        <v>4</v>
      </c>
      <c r="K35" s="132">
        <v>2000</v>
      </c>
      <c r="L35" s="132">
        <f>2000*0.2</f>
        <v>400</v>
      </c>
      <c r="M35" s="132">
        <f t="shared" si="6"/>
        <v>38.4</v>
      </c>
      <c r="N35" s="132">
        <f t="shared" si="7"/>
        <v>7.68</v>
      </c>
      <c r="O35" s="132">
        <f t="shared" si="8"/>
        <v>46.08</v>
      </c>
      <c r="P35" s="79" t="s">
        <v>192</v>
      </c>
      <c r="R35" s="168"/>
    </row>
    <row r="36" s="111" customFormat="1" ht="48" spans="1:18">
      <c r="A36" s="131">
        <v>28</v>
      </c>
      <c r="B36" s="47" t="s">
        <v>193</v>
      </c>
      <c r="C36" s="132">
        <v>1700</v>
      </c>
      <c r="D36" s="139">
        <v>56</v>
      </c>
      <c r="E36" s="130">
        <f>11.2+14</f>
        <v>25.2</v>
      </c>
      <c r="F36" s="140"/>
      <c r="G36" s="141"/>
      <c r="H36" s="130"/>
      <c r="I36" s="139"/>
      <c r="J36" s="87" t="s">
        <v>4</v>
      </c>
      <c r="K36" s="132">
        <v>2000</v>
      </c>
      <c r="L36" s="132">
        <v>800</v>
      </c>
      <c r="M36" s="132"/>
      <c r="N36" s="132"/>
      <c r="O36" s="23">
        <f t="shared" si="8"/>
        <v>0</v>
      </c>
      <c r="P36" s="79" t="s">
        <v>194</v>
      </c>
      <c r="Q36" s="171"/>
      <c r="R36" s="175"/>
    </row>
    <row r="37" s="111" customFormat="1" ht="24" spans="1:18">
      <c r="A37" s="131">
        <v>29</v>
      </c>
      <c r="B37" s="47" t="s">
        <v>195</v>
      </c>
      <c r="C37" s="132">
        <v>7700</v>
      </c>
      <c r="D37" s="139">
        <v>100</v>
      </c>
      <c r="E37" s="130">
        <v>40</v>
      </c>
      <c r="F37" s="124"/>
      <c r="G37" s="125"/>
      <c r="H37" s="142"/>
      <c r="I37" s="128"/>
      <c r="J37" s="87" t="s">
        <v>14</v>
      </c>
      <c r="K37" s="132">
        <v>2000</v>
      </c>
      <c r="L37" s="132">
        <v>400</v>
      </c>
      <c r="M37" s="132"/>
      <c r="N37" s="132"/>
      <c r="O37" s="23"/>
      <c r="P37" s="79" t="s">
        <v>196</v>
      </c>
      <c r="Q37" s="171"/>
      <c r="R37" s="175"/>
    </row>
    <row r="38" s="60" customFormat="1" ht="24" spans="1:18">
      <c r="A38" s="131">
        <v>30</v>
      </c>
      <c r="B38" s="47" t="s">
        <v>39</v>
      </c>
      <c r="C38" s="132">
        <v>1293.86</v>
      </c>
      <c r="D38" s="128">
        <v>43</v>
      </c>
      <c r="E38" s="130">
        <f>8.6*2</f>
        <v>17.2</v>
      </c>
      <c r="F38" s="88">
        <v>6083</v>
      </c>
      <c r="G38" s="129">
        <v>200</v>
      </c>
      <c r="H38" s="130"/>
      <c r="I38" s="128"/>
      <c r="J38" s="87" t="s">
        <v>4</v>
      </c>
      <c r="K38" s="132">
        <v>2000</v>
      </c>
      <c r="L38" s="132">
        <v>400</v>
      </c>
      <c r="M38" s="132"/>
      <c r="N38" s="132"/>
      <c r="O38" s="132"/>
      <c r="P38" s="79" t="s">
        <v>197</v>
      </c>
      <c r="R38" s="168"/>
    </row>
    <row r="39" s="60" customFormat="1" ht="24" spans="1:18">
      <c r="A39" s="131">
        <v>31</v>
      </c>
      <c r="B39" s="47" t="s">
        <v>41</v>
      </c>
      <c r="C39" s="132">
        <v>1662.8</v>
      </c>
      <c r="D39" s="139">
        <v>55</v>
      </c>
      <c r="E39" s="130">
        <v>22</v>
      </c>
      <c r="F39" s="88">
        <v>1145</v>
      </c>
      <c r="G39" s="129">
        <v>38</v>
      </c>
      <c r="H39" s="130"/>
      <c r="I39" s="128"/>
      <c r="J39" s="87" t="s">
        <v>4</v>
      </c>
      <c r="K39" s="132">
        <v>2000</v>
      </c>
      <c r="L39" s="132">
        <v>400</v>
      </c>
      <c r="M39" s="132"/>
      <c r="N39" s="132"/>
      <c r="O39" s="132"/>
      <c r="P39" s="79" t="s">
        <v>197</v>
      </c>
      <c r="R39" s="168"/>
    </row>
    <row r="40" s="61" customFormat="1" ht="24" spans="1:18">
      <c r="A40" s="131"/>
      <c r="B40" s="52" t="s">
        <v>74</v>
      </c>
      <c r="C40" s="135">
        <f>SUM(C27:C38)</f>
        <v>31080.85</v>
      </c>
      <c r="D40" s="136">
        <f t="shared" ref="D40:O40" si="9">SUM(D27:D38)</f>
        <v>982</v>
      </c>
      <c r="E40" s="85">
        <f t="shared" si="9"/>
        <v>351.65</v>
      </c>
      <c r="F40" s="85">
        <f t="shared" si="9"/>
        <v>12101</v>
      </c>
      <c r="G40" s="85">
        <f t="shared" si="9"/>
        <v>400</v>
      </c>
      <c r="H40" s="137">
        <f t="shared" si="9"/>
        <v>20087.85</v>
      </c>
      <c r="I40" s="136">
        <f t="shared" si="9"/>
        <v>667</v>
      </c>
      <c r="J40" s="82">
        <f t="shared" si="9"/>
        <v>0</v>
      </c>
      <c r="K40" s="159"/>
      <c r="L40" s="85"/>
      <c r="M40" s="85">
        <f>SUM(M27:M38)</f>
        <v>133.4</v>
      </c>
      <c r="N40" s="85">
        <f t="shared" si="9"/>
        <v>44.36</v>
      </c>
      <c r="O40" s="85">
        <f t="shared" si="9"/>
        <v>177.76</v>
      </c>
      <c r="P40" s="52"/>
      <c r="R40" s="176"/>
    </row>
    <row r="41" s="60" customFormat="1" ht="24" spans="1:18">
      <c r="A41" s="143" t="s">
        <v>198</v>
      </c>
      <c r="B41" s="52" t="s">
        <v>75</v>
      </c>
      <c r="C41" s="144"/>
      <c r="D41" s="145"/>
      <c r="E41" s="146"/>
      <c r="F41" s="146"/>
      <c r="G41" s="146"/>
      <c r="H41" s="147"/>
      <c r="I41" s="145"/>
      <c r="J41" s="78"/>
      <c r="K41" s="162"/>
      <c r="L41" s="77"/>
      <c r="M41" s="23">
        <f>ROUND(K41*I41/10000,2)</f>
        <v>0</v>
      </c>
      <c r="N41" s="23">
        <f>ROUND(I41*L41/10000,2)</f>
        <v>0</v>
      </c>
      <c r="O41" s="23">
        <f>M41+N41</f>
        <v>0</v>
      </c>
      <c r="P41" s="163"/>
      <c r="R41" s="168"/>
    </row>
    <row r="42" s="60" customFormat="1" ht="84" spans="1:18">
      <c r="A42" s="78">
        <v>32</v>
      </c>
      <c r="B42" s="79" t="s">
        <v>199</v>
      </c>
      <c r="C42" s="132">
        <v>13678</v>
      </c>
      <c r="D42" s="128">
        <v>202</v>
      </c>
      <c r="E42" s="130">
        <v>32.32</v>
      </c>
      <c r="F42" s="133"/>
      <c r="G42" s="133"/>
      <c r="H42" s="130">
        <v>6061.45</v>
      </c>
      <c r="I42" s="128">
        <v>202</v>
      </c>
      <c r="J42" s="87" t="s">
        <v>14</v>
      </c>
      <c r="K42" s="132">
        <f>8000*0.2</f>
        <v>1600</v>
      </c>
      <c r="L42" s="132"/>
      <c r="M42" s="132">
        <f>ROUND(K42*I42/10000,2)</f>
        <v>32.32</v>
      </c>
      <c r="N42" s="23">
        <f>ROUND(I42*L42/10000,2)</f>
        <v>0</v>
      </c>
      <c r="O42" s="132">
        <f>M42+N42</f>
        <v>32.32</v>
      </c>
      <c r="P42" s="79" t="s">
        <v>200</v>
      </c>
      <c r="R42" s="168"/>
    </row>
    <row r="43" s="60" customFormat="1" ht="56.25" spans="1:18">
      <c r="A43" s="78">
        <v>33</v>
      </c>
      <c r="B43" s="47" t="s">
        <v>201</v>
      </c>
      <c r="C43" s="132">
        <v>40700</v>
      </c>
      <c r="D43" s="128">
        <v>1108</v>
      </c>
      <c r="E43" s="130">
        <v>1351.52</v>
      </c>
      <c r="F43" s="133"/>
      <c r="G43" s="133"/>
      <c r="H43" s="130">
        <v>27615</v>
      </c>
      <c r="I43" s="128">
        <v>720</v>
      </c>
      <c r="J43" s="87" t="s">
        <v>14</v>
      </c>
      <c r="K43" s="132">
        <f>8000</f>
        <v>8000</v>
      </c>
      <c r="L43" s="132"/>
      <c r="M43" s="132">
        <f>ROUND(K43*I43/10000,2)-205.6</f>
        <v>370.4</v>
      </c>
      <c r="N43" s="23">
        <f>ROUND(I43*L43/10000,2)</f>
        <v>0</v>
      </c>
      <c r="O43" s="132">
        <f>M43+N43</f>
        <v>370.4</v>
      </c>
      <c r="P43" s="157" t="s">
        <v>202</v>
      </c>
      <c r="R43" s="168"/>
    </row>
    <row r="44" s="60" customFormat="1" ht="24" spans="1:18">
      <c r="A44" s="78"/>
      <c r="B44" s="47" t="s">
        <v>203</v>
      </c>
      <c r="C44" s="132"/>
      <c r="D44" s="128"/>
      <c r="E44" s="130"/>
      <c r="F44" s="133"/>
      <c r="G44" s="133"/>
      <c r="H44" s="130"/>
      <c r="I44" s="128">
        <v>720</v>
      </c>
      <c r="J44" s="87" t="s">
        <v>14</v>
      </c>
      <c r="K44" s="132">
        <f>K43*0.2</f>
        <v>1600</v>
      </c>
      <c r="L44" s="132"/>
      <c r="M44" s="132">
        <f>ROUND(K44*I44/10000,2)</f>
        <v>115.2</v>
      </c>
      <c r="N44" s="132"/>
      <c r="O44" s="132">
        <f>M44+N44</f>
        <v>115.2</v>
      </c>
      <c r="P44" s="79" t="s">
        <v>204</v>
      </c>
      <c r="R44" s="168"/>
    </row>
    <row r="45" s="60" customFormat="1" ht="19.95" customHeight="1" spans="1:18">
      <c r="A45" s="78"/>
      <c r="B45" s="47" t="s">
        <v>205</v>
      </c>
      <c r="C45" s="132"/>
      <c r="D45" s="128"/>
      <c r="E45" s="130"/>
      <c r="F45" s="133"/>
      <c r="G45" s="133"/>
      <c r="H45" s="130"/>
      <c r="I45" s="128"/>
      <c r="J45" s="87"/>
      <c r="K45" s="132"/>
      <c r="L45" s="132"/>
      <c r="M45" s="132">
        <f>SUM(M43:M44)</f>
        <v>485.6</v>
      </c>
      <c r="N45" s="23">
        <f>SUM(N43:N44)</f>
        <v>0</v>
      </c>
      <c r="O45" s="132">
        <f>SUM(O43:O44)</f>
        <v>485.6</v>
      </c>
      <c r="P45" s="79"/>
      <c r="R45" s="168"/>
    </row>
    <row r="46" s="60" customFormat="1" ht="33.75" spans="1:18">
      <c r="A46" s="131">
        <v>34</v>
      </c>
      <c r="B46" s="47" t="s">
        <v>46</v>
      </c>
      <c r="C46" s="132">
        <v>4470.12</v>
      </c>
      <c r="D46" s="128">
        <v>149</v>
      </c>
      <c r="E46" s="130">
        <v>80.46</v>
      </c>
      <c r="F46" s="133"/>
      <c r="G46" s="133"/>
      <c r="H46" s="130">
        <v>2581.26</v>
      </c>
      <c r="I46" s="128">
        <v>86</v>
      </c>
      <c r="J46" s="87" t="s">
        <v>14</v>
      </c>
      <c r="K46" s="132">
        <v>2000</v>
      </c>
      <c r="L46" s="132"/>
      <c r="M46" s="23">
        <f>ROUND(K46*I46/10000,2)</f>
        <v>17.2</v>
      </c>
      <c r="N46" s="23">
        <f>ROUND(I46*L46/10000,2)</f>
        <v>0</v>
      </c>
      <c r="O46" s="23">
        <f>M46+N46</f>
        <v>17.2</v>
      </c>
      <c r="P46" s="157" t="s">
        <v>206</v>
      </c>
      <c r="R46" s="168"/>
    </row>
    <row r="47" s="60" customFormat="1" ht="19.95" customHeight="1" spans="1:18">
      <c r="A47" s="131"/>
      <c r="B47" s="47" t="s">
        <v>46</v>
      </c>
      <c r="C47" s="132"/>
      <c r="D47" s="128"/>
      <c r="E47" s="88"/>
      <c r="F47" s="133"/>
      <c r="G47" s="133"/>
      <c r="H47" s="130"/>
      <c r="I47" s="128"/>
      <c r="J47" s="87" t="s">
        <v>14</v>
      </c>
      <c r="K47" s="132">
        <f>K46*0.2</f>
        <v>400</v>
      </c>
      <c r="L47" s="132"/>
      <c r="M47" s="23">
        <f>ROUND(K47*I46/10000,2)</f>
        <v>3.44</v>
      </c>
      <c r="N47" s="132"/>
      <c r="O47" s="23">
        <f>M47+N47</f>
        <v>3.44</v>
      </c>
      <c r="P47" s="79"/>
      <c r="R47" s="168"/>
    </row>
    <row r="48" s="60" customFormat="1" ht="19.95" customHeight="1" spans="1:18">
      <c r="A48" s="131"/>
      <c r="B48" s="47" t="s">
        <v>207</v>
      </c>
      <c r="C48" s="132"/>
      <c r="D48" s="128"/>
      <c r="E48" s="88"/>
      <c r="F48" s="133"/>
      <c r="G48" s="133"/>
      <c r="H48" s="130"/>
      <c r="I48" s="128"/>
      <c r="J48" s="87"/>
      <c r="K48" s="132"/>
      <c r="L48" s="132"/>
      <c r="M48" s="132">
        <f>SUM(M46:M47)</f>
        <v>20.64</v>
      </c>
      <c r="N48" s="132"/>
      <c r="O48" s="23">
        <f>M48+N48</f>
        <v>20.64</v>
      </c>
      <c r="P48" s="79"/>
      <c r="R48" s="168"/>
    </row>
    <row r="49" s="61" customFormat="1" ht="24" spans="1:18">
      <c r="A49" s="143"/>
      <c r="B49" s="52" t="s">
        <v>80</v>
      </c>
      <c r="C49" s="135">
        <f>SUM(C42:C48)-C48-C45</f>
        <v>58848.12</v>
      </c>
      <c r="D49" s="136">
        <f t="shared" ref="D49:O49" si="10">SUM(D42:D48)-D48-D45</f>
        <v>1459</v>
      </c>
      <c r="E49" s="85">
        <f t="shared" si="10"/>
        <v>1464.3</v>
      </c>
      <c r="F49" s="85">
        <f t="shared" si="10"/>
        <v>0</v>
      </c>
      <c r="G49" s="85">
        <f t="shared" si="10"/>
        <v>0</v>
      </c>
      <c r="H49" s="137">
        <f t="shared" si="10"/>
        <v>36257.71</v>
      </c>
      <c r="I49" s="136">
        <f>SUM(I42:I48)-I48-I44</f>
        <v>1008</v>
      </c>
      <c r="J49" s="82">
        <f t="shared" si="10"/>
        <v>0</v>
      </c>
      <c r="K49" s="159"/>
      <c r="L49" s="82">
        <f t="shared" si="10"/>
        <v>0</v>
      </c>
      <c r="M49" s="137">
        <f t="shared" si="10"/>
        <v>538.56</v>
      </c>
      <c r="N49" s="137">
        <f t="shared" si="10"/>
        <v>0</v>
      </c>
      <c r="O49" s="137">
        <f t="shared" si="10"/>
        <v>538.56</v>
      </c>
      <c r="P49" s="164"/>
      <c r="R49" s="176"/>
    </row>
    <row r="50" s="61" customFormat="1" ht="24" spans="1:18">
      <c r="A50" s="84"/>
      <c r="B50" s="52" t="s">
        <v>81</v>
      </c>
      <c r="C50" s="135">
        <f>C49+C40+C25</f>
        <v>159674.27</v>
      </c>
      <c r="D50" s="136">
        <f t="shared" ref="D50:O50" si="11">D49+D40+D25</f>
        <v>4731</v>
      </c>
      <c r="E50" s="85">
        <f t="shared" si="11"/>
        <v>2800.14</v>
      </c>
      <c r="F50" s="85">
        <f t="shared" si="11"/>
        <v>46142.22</v>
      </c>
      <c r="G50" s="85">
        <f t="shared" si="11"/>
        <v>1490</v>
      </c>
      <c r="H50" s="137">
        <f t="shared" si="11"/>
        <v>118986.87</v>
      </c>
      <c r="I50" s="136">
        <f t="shared" si="11"/>
        <v>3728</v>
      </c>
      <c r="J50" s="82">
        <f t="shared" si="11"/>
        <v>0</v>
      </c>
      <c r="K50" s="159">
        <f t="shared" si="11"/>
        <v>0</v>
      </c>
      <c r="L50" s="85">
        <f t="shared" si="11"/>
        <v>0</v>
      </c>
      <c r="M50" s="137">
        <f t="shared" si="11"/>
        <v>1148.285</v>
      </c>
      <c r="N50" s="137">
        <f t="shared" si="11"/>
        <v>100.92</v>
      </c>
      <c r="O50" s="137">
        <f t="shared" si="11"/>
        <v>1249.205</v>
      </c>
      <c r="P50" s="52"/>
      <c r="R50" s="176"/>
    </row>
    <row r="51" ht="24" spans="1:16">
      <c r="A51" s="84" t="s">
        <v>144</v>
      </c>
      <c r="B51" s="54" t="s">
        <v>82</v>
      </c>
      <c r="C51" s="135"/>
      <c r="D51" s="148"/>
      <c r="E51" s="88"/>
      <c r="F51" s="88"/>
      <c r="G51" s="129"/>
      <c r="H51" s="130"/>
      <c r="I51" s="128"/>
      <c r="J51" s="93"/>
      <c r="K51" s="165"/>
      <c r="L51" s="88"/>
      <c r="M51" s="23">
        <f>ROUND(K51*I51/10000,2)</f>
        <v>0</v>
      </c>
      <c r="N51" s="23">
        <f>ROUND(I51*L51/10000,2)</f>
        <v>0</v>
      </c>
      <c r="O51" s="23">
        <f>M51+N51</f>
        <v>0</v>
      </c>
      <c r="P51" s="79"/>
    </row>
    <row r="52" ht="24" spans="1:16">
      <c r="A52" s="78">
        <v>1</v>
      </c>
      <c r="B52" s="79" t="s">
        <v>208</v>
      </c>
      <c r="C52" s="132"/>
      <c r="D52" s="128">
        <v>456</v>
      </c>
      <c r="E52" s="130">
        <v>80</v>
      </c>
      <c r="F52" s="88"/>
      <c r="G52" s="129"/>
      <c r="H52" s="130"/>
      <c r="I52" s="128">
        <v>411</v>
      </c>
      <c r="J52" s="87" t="s">
        <v>21</v>
      </c>
      <c r="K52" s="165"/>
      <c r="L52" s="94" t="s">
        <v>155</v>
      </c>
      <c r="M52" s="132"/>
      <c r="N52" s="132">
        <v>80</v>
      </c>
      <c r="O52" s="132">
        <f>M52+N52</f>
        <v>80</v>
      </c>
      <c r="P52" s="79"/>
    </row>
    <row r="53" ht="19.95" customHeight="1" spans="1:16">
      <c r="A53" s="78">
        <v>2</v>
      </c>
      <c r="B53" s="79" t="s">
        <v>209</v>
      </c>
      <c r="C53" s="132"/>
      <c r="D53" s="128">
        <v>33</v>
      </c>
      <c r="E53" s="130">
        <v>10</v>
      </c>
      <c r="F53" s="88"/>
      <c r="G53" s="129"/>
      <c r="H53" s="130"/>
      <c r="I53" s="128"/>
      <c r="J53" s="87" t="s">
        <v>21</v>
      </c>
      <c r="K53" s="165"/>
      <c r="L53" s="94" t="s">
        <v>210</v>
      </c>
      <c r="M53" s="23">
        <f>ROUND(K53*I53/10000,2)</f>
        <v>0</v>
      </c>
      <c r="N53" s="132">
        <v>10</v>
      </c>
      <c r="O53" s="132">
        <f>M53+N53</f>
        <v>10</v>
      </c>
      <c r="P53" s="79"/>
    </row>
    <row r="54" ht="101.25" spans="1:16">
      <c r="A54" s="78">
        <v>3</v>
      </c>
      <c r="B54" s="79" t="s">
        <v>33</v>
      </c>
      <c r="C54" s="132"/>
      <c r="D54" s="128">
        <v>1000</v>
      </c>
      <c r="E54" s="130">
        <v>200</v>
      </c>
      <c r="F54" s="88"/>
      <c r="G54" s="129"/>
      <c r="H54" s="130"/>
      <c r="I54" s="128"/>
      <c r="J54" s="87" t="s">
        <v>21</v>
      </c>
      <c r="K54" s="165"/>
      <c r="L54" s="94" t="s">
        <v>155</v>
      </c>
      <c r="M54" s="23">
        <f>ROUND(K54*I54/10000,2)</f>
        <v>0</v>
      </c>
      <c r="N54" s="23"/>
      <c r="O54" s="23">
        <f>M54+N54</f>
        <v>0</v>
      </c>
      <c r="P54" s="157" t="s">
        <v>211</v>
      </c>
    </row>
    <row r="55" ht="24" spans="1:16">
      <c r="A55" s="78"/>
      <c r="B55" s="57" t="s">
        <v>83</v>
      </c>
      <c r="C55" s="135">
        <f>SUM(C52:C52)</f>
        <v>0</v>
      </c>
      <c r="D55" s="89">
        <f>SUM(D52:D53)+D54</f>
        <v>1489</v>
      </c>
      <c r="E55" s="137">
        <f>SUM(E52:E53)+E54</f>
        <v>290</v>
      </c>
      <c r="F55" s="149">
        <f>SUM(F52:F53)</f>
        <v>0</v>
      </c>
      <c r="G55" s="149">
        <f>SUM(G52:G53)</f>
        <v>0</v>
      </c>
      <c r="H55" s="137"/>
      <c r="I55" s="136">
        <f>SUM(I52:I53)</f>
        <v>411</v>
      </c>
      <c r="J55" s="89"/>
      <c r="K55" s="166"/>
      <c r="L55" s="89"/>
      <c r="M55" s="89"/>
      <c r="N55" s="137">
        <f>SUM(N52:N53)</f>
        <v>90</v>
      </c>
      <c r="O55" s="137">
        <f>SUM(O52:O53)</f>
        <v>90</v>
      </c>
      <c r="P55" s="79"/>
    </row>
    <row r="56" ht="13.5" spans="1:16">
      <c r="A56" s="84" t="s">
        <v>154</v>
      </c>
      <c r="B56" s="52" t="s">
        <v>212</v>
      </c>
      <c r="C56" s="135"/>
      <c r="D56" s="136"/>
      <c r="E56" s="85"/>
      <c r="F56" s="85"/>
      <c r="G56" s="150"/>
      <c r="H56" s="137"/>
      <c r="I56" s="136"/>
      <c r="J56" s="95"/>
      <c r="K56" s="159"/>
      <c r="L56" s="85"/>
      <c r="M56" s="23">
        <f>ROUND(K56*I56/10000,2)</f>
        <v>0</v>
      </c>
      <c r="N56" s="23">
        <f>ROUND(I56*L56/10000,2)</f>
        <v>0</v>
      </c>
      <c r="O56" s="23">
        <f>M56+N56</f>
        <v>0</v>
      </c>
      <c r="P56" s="79"/>
    </row>
    <row r="57" ht="24" spans="1:17">
      <c r="A57" s="78">
        <v>1</v>
      </c>
      <c r="B57" s="79" t="s">
        <v>117</v>
      </c>
      <c r="C57" s="132">
        <v>2317.98</v>
      </c>
      <c r="D57" s="151">
        <v>77</v>
      </c>
      <c r="E57" s="88">
        <v>92.4</v>
      </c>
      <c r="F57" s="85"/>
      <c r="G57" s="150"/>
      <c r="H57" s="130">
        <v>2317.98</v>
      </c>
      <c r="I57" s="151">
        <v>77</v>
      </c>
      <c r="J57" s="87" t="s">
        <v>21</v>
      </c>
      <c r="K57" s="165"/>
      <c r="L57" s="88">
        <v>12000</v>
      </c>
      <c r="M57" s="23">
        <f>ROUND(K57*I57/10000,2)</f>
        <v>0</v>
      </c>
      <c r="N57" s="23">
        <f>ROUND(I57*L57/10000,2)</f>
        <v>92.4</v>
      </c>
      <c r="O57" s="23">
        <f>M57+N57</f>
        <v>92.4</v>
      </c>
      <c r="P57" s="79"/>
      <c r="Q57" s="58" t="s">
        <v>171</v>
      </c>
    </row>
    <row r="58" ht="24" spans="1:16">
      <c r="A58" s="84"/>
      <c r="B58" s="52" t="s">
        <v>213</v>
      </c>
      <c r="C58" s="135">
        <f>C57</f>
        <v>2317.98</v>
      </c>
      <c r="D58" s="136">
        <f t="shared" ref="D58:L58" si="12">D57</f>
        <v>77</v>
      </c>
      <c r="E58" s="85">
        <f t="shared" si="12"/>
        <v>92.4</v>
      </c>
      <c r="F58" s="85">
        <f t="shared" si="12"/>
        <v>0</v>
      </c>
      <c r="G58" s="85">
        <f t="shared" si="12"/>
        <v>0</v>
      </c>
      <c r="H58" s="137">
        <f t="shared" si="12"/>
        <v>2317.98</v>
      </c>
      <c r="I58" s="136">
        <f t="shared" si="12"/>
        <v>77</v>
      </c>
      <c r="J58" s="82" t="str">
        <f t="shared" si="12"/>
        <v>市级</v>
      </c>
      <c r="K58" s="159">
        <f t="shared" si="12"/>
        <v>0</v>
      </c>
      <c r="L58" s="85">
        <f t="shared" si="12"/>
        <v>12000</v>
      </c>
      <c r="M58" s="23">
        <f>ROUND(K58*I58/10000,2)</f>
        <v>0</v>
      </c>
      <c r="N58" s="23">
        <f>ROUND(I58*L58/10000,2)</f>
        <v>92.4</v>
      </c>
      <c r="O58" s="23">
        <f>M58+N58</f>
        <v>92.4</v>
      </c>
      <c r="P58" s="79"/>
    </row>
    <row r="59" s="61" customFormat="1" ht="19.95" customHeight="1" spans="1:18">
      <c r="A59" s="152" t="s">
        <v>63</v>
      </c>
      <c r="B59" s="152"/>
      <c r="C59" s="135">
        <f>C58+C55+C50</f>
        <v>161992.25</v>
      </c>
      <c r="D59" s="136">
        <f>D58+D55+D50</f>
        <v>6297</v>
      </c>
      <c r="E59" s="85">
        <f t="shared" ref="E59:O59" si="13">E58+E55+E50</f>
        <v>3182.54</v>
      </c>
      <c r="F59" s="85">
        <f t="shared" si="13"/>
        <v>46142.22</v>
      </c>
      <c r="G59" s="85">
        <f t="shared" si="13"/>
        <v>1490</v>
      </c>
      <c r="H59" s="137">
        <f t="shared" si="13"/>
        <v>121304.85</v>
      </c>
      <c r="I59" s="136">
        <f t="shared" si="13"/>
        <v>4216</v>
      </c>
      <c r="J59" s="82"/>
      <c r="K59" s="159">
        <f t="shared" si="13"/>
        <v>0</v>
      </c>
      <c r="L59" s="85">
        <f t="shared" si="13"/>
        <v>12000</v>
      </c>
      <c r="M59" s="85">
        <f t="shared" si="13"/>
        <v>1148.285</v>
      </c>
      <c r="N59" s="85">
        <f t="shared" si="13"/>
        <v>283.32</v>
      </c>
      <c r="O59" s="85">
        <f t="shared" si="13"/>
        <v>1431.605</v>
      </c>
      <c r="P59" s="158"/>
      <c r="R59" s="176"/>
    </row>
  </sheetData>
  <mergeCells count="17">
    <mergeCell ref="A1:P1"/>
    <mergeCell ref="K3:L3"/>
    <mergeCell ref="M3:O3"/>
    <mergeCell ref="A59:B59"/>
    <mergeCell ref="A3:A4"/>
    <mergeCell ref="A43:A45"/>
    <mergeCell ref="A46:A48"/>
    <mergeCell ref="B3:B4"/>
    <mergeCell ref="C3:C4"/>
    <mergeCell ref="D3:D4"/>
    <mergeCell ref="E3:E4"/>
    <mergeCell ref="F3:F4"/>
    <mergeCell ref="G3:G4"/>
    <mergeCell ref="H3:H4"/>
    <mergeCell ref="I3:I4"/>
    <mergeCell ref="J3:J4"/>
    <mergeCell ref="P3:P4"/>
  </mergeCells>
  <pageMargins left="0.747916666666667" right="0.078740157480315" top="0.64" bottom="0.58" header="0.21" footer="0.4"/>
  <pageSetup paperSize="9" scale="80" fitToHeight="0" orientation="landscape"/>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公示项目</vt:lpstr>
      <vt:lpstr>Sheet7</vt:lpstr>
      <vt:lpstr>Sheet2</vt:lpstr>
      <vt:lpstr>Sheet2 (2)</vt:lpstr>
      <vt:lpstr>Sheet2 (5)</vt:lpstr>
      <vt:lpstr>Sheet2 (3)</vt:lpstr>
      <vt:lpstr>Sheet2 (4)</vt:lpstr>
      <vt:lpstr>Sheet4</vt:lpstr>
      <vt:lpstr>2019年审核表1024</vt:lpstr>
      <vt:lpstr>2019建设补助申请</vt:lpstr>
      <vt:lpstr>2019以奖代补</vt:lpstr>
      <vt:lpstr>2019区域性以奖代补</vt:lpstr>
      <vt:lpstr>审核表1024 (2)</vt:lpstr>
      <vt:lpstr>Sheet1</vt:lpstr>
      <vt:lpstr>2020建设补助申请</vt:lpstr>
      <vt:lpstr>Sheet6</vt:lpstr>
      <vt:lpstr>Sheet5</vt:lpstr>
      <vt:lpstr>Sheet3</vt:lpstr>
      <vt:lpstr>2020以奖代补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2020-11-12T07:10:52Z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